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B 2016\3. MARKETING\5. Strona www\www 2016\do działu Do Pobrania\ok\"/>
    </mc:Choice>
  </mc:AlternateContent>
  <workbookProtection workbookAlgorithmName="SHA-512" workbookHashValue="EreNdegarSzqDcCreYvHtkcv2ruEp3b/JBn/GLcvRPTaOWO7uxiIWviYK1HGSlr5zCQTAP8BpKJwUKeSADo/+A==" workbookSaltValue="HripnFNOkrjxqtwP/k8yRg==" workbookSpinCount="100000" lockStructure="1"/>
  <bookViews>
    <workbookView xWindow="0" yWindow="0" windowWidth="15360" windowHeight="6855" tabRatio="791"/>
  </bookViews>
  <sheets>
    <sheet name="DANE WEJŚCIOWE - REG 10" sheetId="5" r:id="rId1"/>
    <sheet name="WYNIK - REG 10" sheetId="7" r:id="rId2"/>
    <sheet name="DANE WEJŚCIOWE - REG 15" sheetId="6" r:id="rId3"/>
    <sheet name="WYNIK - REG 15" sheetId="8" r:id="rId4"/>
    <sheet name="SZKOLENIE" sheetId="9" r:id="rId5"/>
  </sheets>
  <calcPr calcId="152511"/>
</workbook>
</file>

<file path=xl/calcChain.xml><?xml version="1.0" encoding="utf-8"?>
<calcChain xmlns="http://schemas.openxmlformats.org/spreadsheetml/2006/main">
  <c r="B22" i="5" l="1"/>
  <c r="D25" i="5" s="1"/>
  <c r="C22" i="5"/>
  <c r="E29" i="5" s="1"/>
  <c r="B23" i="5"/>
  <c r="C23" i="5"/>
  <c r="A25" i="5"/>
  <c r="A35" i="5" s="1"/>
  <c r="B25" i="5"/>
  <c r="C25" i="5"/>
  <c r="A26" i="5"/>
  <c r="B26" i="5"/>
  <c r="C26" i="5"/>
  <c r="A27" i="5"/>
  <c r="B27" i="5"/>
  <c r="C27" i="5"/>
  <c r="D27" i="5"/>
  <c r="F27" i="5" s="1"/>
  <c r="A28" i="5"/>
  <c r="B28" i="5"/>
  <c r="C28" i="5"/>
  <c r="A29" i="5"/>
  <c r="B29" i="5"/>
  <c r="C29" i="5"/>
  <c r="D29" i="5"/>
  <c r="F29" i="5" s="1"/>
  <c r="A30" i="5"/>
  <c r="B30" i="5"/>
  <c r="C30" i="5"/>
  <c r="A31" i="5"/>
  <c r="B31" i="5"/>
  <c r="C31" i="5"/>
  <c r="D31" i="5"/>
  <c r="F31" i="5" s="1"/>
  <c r="A32" i="5"/>
  <c r="B32" i="5"/>
  <c r="C32" i="5"/>
  <c r="A33" i="5"/>
  <c r="B33" i="5"/>
  <c r="C33" i="5"/>
  <c r="D33" i="5"/>
  <c r="F33" i="5" s="1"/>
  <c r="A34" i="5"/>
  <c r="B34" i="5"/>
  <c r="C34" i="5"/>
  <c r="B27" i="6"/>
  <c r="D30" i="6" s="1"/>
  <c r="C27" i="6"/>
  <c r="E30" i="6" s="1"/>
  <c r="B28" i="6"/>
  <c r="C28" i="6"/>
  <c r="A30" i="6"/>
  <c r="B30" i="6"/>
  <c r="C30" i="6"/>
  <c r="A31" i="6"/>
  <c r="B31" i="6"/>
  <c r="C31" i="6"/>
  <c r="D31" i="6"/>
  <c r="F31" i="6" s="1"/>
  <c r="A32" i="6"/>
  <c r="B32" i="6"/>
  <c r="C32" i="6"/>
  <c r="D32" i="6"/>
  <c r="A33" i="6"/>
  <c r="B33" i="6"/>
  <c r="C33" i="6"/>
  <c r="D33" i="6"/>
  <c r="F33" i="6"/>
  <c r="A34" i="6"/>
  <c r="B34" i="6"/>
  <c r="C34" i="6"/>
  <c r="D34" i="6"/>
  <c r="F34" i="6" s="1"/>
  <c r="A35" i="6"/>
  <c r="B35" i="6"/>
  <c r="C35" i="6"/>
  <c r="D35" i="6"/>
  <c r="F35" i="6" s="1"/>
  <c r="A36" i="6"/>
  <c r="B36" i="6"/>
  <c r="C36" i="6"/>
  <c r="D36" i="6"/>
  <c r="A37" i="6"/>
  <c r="B37" i="6"/>
  <c r="C37" i="6"/>
  <c r="D37" i="6"/>
  <c r="F37" i="6"/>
  <c r="E37" i="6"/>
  <c r="G37" i="6" s="1"/>
  <c r="A38" i="6"/>
  <c r="B38" i="6"/>
  <c r="C38" i="6"/>
  <c r="D38" i="6"/>
  <c r="F38" i="6" s="1"/>
  <c r="A39" i="6"/>
  <c r="B39" i="6"/>
  <c r="C39" i="6"/>
  <c r="D39" i="6"/>
  <c r="F39" i="6" s="1"/>
  <c r="A40" i="6"/>
  <c r="B40" i="6"/>
  <c r="C40" i="6"/>
  <c r="D40" i="6"/>
  <c r="A41" i="6"/>
  <c r="B41" i="6"/>
  <c r="C41" i="6"/>
  <c r="D41" i="6"/>
  <c r="F41" i="6"/>
  <c r="E41" i="6"/>
  <c r="G41" i="6" s="1"/>
  <c r="A42" i="6"/>
  <c r="B42" i="6"/>
  <c r="C42" i="6"/>
  <c r="D42" i="6"/>
  <c r="F42" i="6" s="1"/>
  <c r="A43" i="6"/>
  <c r="B43" i="6"/>
  <c r="C43" i="6"/>
  <c r="D43" i="6"/>
  <c r="F43" i="6" s="1"/>
  <c r="A44" i="6"/>
  <c r="B44" i="6"/>
  <c r="C44" i="6"/>
  <c r="D44" i="6"/>
  <c r="D34" i="5"/>
  <c r="D32" i="5"/>
  <c r="F32" i="5" s="1"/>
  <c r="D30" i="5"/>
  <c r="D28" i="5"/>
  <c r="F28" i="5" s="1"/>
  <c r="D26" i="5"/>
  <c r="F26" i="5" s="1"/>
  <c r="F34" i="5"/>
  <c r="F30" i="5"/>
  <c r="B35" i="5" l="1"/>
  <c r="E27" i="5"/>
  <c r="G27" i="5" s="1"/>
  <c r="C35" i="5"/>
  <c r="B7" i="7" s="1"/>
  <c r="I34" i="5" s="1"/>
  <c r="E34" i="5"/>
  <c r="D45" i="6"/>
  <c r="F30" i="6"/>
  <c r="C45" i="6"/>
  <c r="A45" i="6"/>
  <c r="B8" i="8" s="1"/>
  <c r="E44" i="6"/>
  <c r="G44" i="6" s="1"/>
  <c r="E40" i="6"/>
  <c r="G40" i="6" s="1"/>
  <c r="E36" i="6"/>
  <c r="G36" i="6" s="1"/>
  <c r="H44" i="6"/>
  <c r="H40" i="6"/>
  <c r="B45" i="6"/>
  <c r="G30" i="6"/>
  <c r="H30" i="6"/>
  <c r="E33" i="6"/>
  <c r="E32" i="6"/>
  <c r="G32" i="6" s="1"/>
  <c r="H43" i="6"/>
  <c r="H37" i="6"/>
  <c r="H41" i="6"/>
  <c r="F44" i="6"/>
  <c r="F45" i="6" s="1"/>
  <c r="E43" i="6"/>
  <c r="G43" i="6" s="1"/>
  <c r="E42" i="6"/>
  <c r="F40" i="6"/>
  <c r="E39" i="6"/>
  <c r="E38" i="6"/>
  <c r="F36" i="6"/>
  <c r="E35" i="6"/>
  <c r="G35" i="6" s="1"/>
  <c r="E34" i="6"/>
  <c r="F32" i="6"/>
  <c r="E31" i="6"/>
  <c r="H29" i="5"/>
  <c r="G29" i="5"/>
  <c r="I28" i="5"/>
  <c r="I30" i="5"/>
  <c r="B8" i="7"/>
  <c r="F25" i="5"/>
  <c r="F35" i="5" s="1"/>
  <c r="D35" i="5"/>
  <c r="H27" i="5"/>
  <c r="E31" i="5"/>
  <c r="E32" i="5"/>
  <c r="E26" i="5"/>
  <c r="G26" i="5" s="1"/>
  <c r="E30" i="5"/>
  <c r="E33" i="5"/>
  <c r="E25" i="5"/>
  <c r="E28" i="5"/>
  <c r="I25" i="5"/>
  <c r="I31" i="5" l="1"/>
  <c r="I26" i="5"/>
  <c r="I27" i="5"/>
  <c r="I32" i="5"/>
  <c r="I35" i="5" s="1"/>
  <c r="I33" i="5"/>
  <c r="I29" i="5"/>
  <c r="J29" i="5" s="1"/>
  <c r="G34" i="5"/>
  <c r="H34" i="5"/>
  <c r="B7" i="8"/>
  <c r="H36" i="6"/>
  <c r="H32" i="6"/>
  <c r="H39" i="6"/>
  <c r="G39" i="6"/>
  <c r="H35" i="6"/>
  <c r="G31" i="6"/>
  <c r="G45" i="6" s="1"/>
  <c r="H31" i="6"/>
  <c r="G42" i="6"/>
  <c r="H42" i="6"/>
  <c r="E45" i="6"/>
  <c r="G34" i="6"/>
  <c r="H34" i="6"/>
  <c r="G38" i="6"/>
  <c r="H38" i="6"/>
  <c r="G33" i="6"/>
  <c r="H33" i="6"/>
  <c r="J31" i="5"/>
  <c r="J30" i="5"/>
  <c r="J28" i="5"/>
  <c r="G25" i="5"/>
  <c r="E35" i="5"/>
  <c r="G32" i="5"/>
  <c r="H32" i="5"/>
  <c r="H33" i="5"/>
  <c r="G33" i="5"/>
  <c r="H31" i="5"/>
  <c r="G31" i="5"/>
  <c r="J26" i="5"/>
  <c r="J27" i="5"/>
  <c r="G28" i="5"/>
  <c r="H28" i="5"/>
  <c r="J34" i="5"/>
  <c r="H30" i="5"/>
  <c r="G30" i="5"/>
  <c r="H26" i="5"/>
  <c r="H25" i="5"/>
  <c r="J32" i="5"/>
  <c r="J33" i="5"/>
  <c r="J25" i="5"/>
  <c r="H45" i="6" l="1"/>
  <c r="B11" i="8" s="1"/>
  <c r="B12" i="8" s="1"/>
  <c r="I37" i="6"/>
  <c r="J37" i="6" s="1"/>
  <c r="I35" i="6"/>
  <c r="J35" i="6" s="1"/>
  <c r="I30" i="6"/>
  <c r="I32" i="6"/>
  <c r="J32" i="6" s="1"/>
  <c r="I31" i="6"/>
  <c r="J31" i="6" s="1"/>
  <c r="I40" i="6"/>
  <c r="J40" i="6" s="1"/>
  <c r="I34" i="6"/>
  <c r="J34" i="6" s="1"/>
  <c r="I44" i="6"/>
  <c r="J44" i="6" s="1"/>
  <c r="I38" i="6"/>
  <c r="J38" i="6" s="1"/>
  <c r="I41" i="6"/>
  <c r="J41" i="6" s="1"/>
  <c r="I39" i="6"/>
  <c r="J39" i="6" s="1"/>
  <c r="I36" i="6"/>
  <c r="J36" i="6" s="1"/>
  <c r="I42" i="6"/>
  <c r="J42" i="6" s="1"/>
  <c r="I33" i="6"/>
  <c r="J33" i="6" s="1"/>
  <c r="I43" i="6"/>
  <c r="J43" i="6" s="1"/>
  <c r="J35" i="5"/>
  <c r="K25" i="5" s="1"/>
  <c r="B9" i="7" s="1"/>
  <c r="H35" i="5"/>
  <c r="G35" i="5"/>
  <c r="I45" i="6" l="1"/>
  <c r="J30" i="6"/>
  <c r="J45" i="6" s="1"/>
  <c r="K30" i="6" s="1"/>
  <c r="L30" i="6" s="1"/>
  <c r="B10" i="8" s="1"/>
  <c r="L25" i="5"/>
  <c r="B10" i="7" s="1"/>
  <c r="B11" i="7"/>
  <c r="B12" i="7" s="1"/>
  <c r="B9" i="8" l="1"/>
</calcChain>
</file>

<file path=xl/sharedStrings.xml><?xml version="1.0" encoding="utf-8"?>
<sst xmlns="http://schemas.openxmlformats.org/spreadsheetml/2006/main" count="105" uniqueCount="79">
  <si>
    <t>Średnia</t>
  </si>
  <si>
    <t>L.p.</t>
  </si>
  <si>
    <t xml:space="preserve">a - współczynnik nachylenia </t>
  </si>
  <si>
    <t>b - współczynnik przesunięcia</t>
  </si>
  <si>
    <t>r - współczynnik korelacji</t>
  </si>
  <si>
    <t>Suma</t>
  </si>
  <si>
    <t>a*x:</t>
  </si>
  <si>
    <t>(y-a*x-b)^2:</t>
  </si>
  <si>
    <r>
      <t>s</t>
    </r>
    <r>
      <rPr>
        <b/>
        <vertAlign val="subscript"/>
        <sz val="10"/>
        <rFont val="Calibri"/>
        <family val="2"/>
        <charset val="238"/>
      </rPr>
      <t xml:space="preserve">a </t>
    </r>
    <r>
      <rPr>
        <b/>
        <sz val="10"/>
        <rFont val="Calibri"/>
        <family val="2"/>
        <charset val="238"/>
      </rPr>
      <t>- odchylenie standardowe współczynnika nachylenia</t>
    </r>
  </si>
  <si>
    <r>
      <t>s</t>
    </r>
    <r>
      <rPr>
        <b/>
        <vertAlign val="subscript"/>
        <sz val="10"/>
        <rFont val="Calibri"/>
        <family val="2"/>
        <charset val="238"/>
      </rPr>
      <t>b</t>
    </r>
    <r>
      <rPr>
        <b/>
        <sz val="10"/>
        <rFont val="Calibri"/>
        <family val="2"/>
        <charset val="238"/>
      </rPr>
      <t xml:space="preserve"> - odchylenie standardowe współczynnika przesunięcia</t>
    </r>
  </si>
  <si>
    <r>
      <t>r</t>
    </r>
    <r>
      <rPr>
        <b/>
        <vertAlign val="superscript"/>
        <sz val="10"/>
        <rFont val="Calibri"/>
        <family val="2"/>
        <charset val="238"/>
      </rPr>
      <t xml:space="preserve">2 </t>
    </r>
    <r>
      <rPr>
        <b/>
        <sz val="10"/>
        <rFont val="Calibri"/>
        <family val="2"/>
        <charset val="238"/>
      </rPr>
      <t>- współaczynnik determinacji</t>
    </r>
  </si>
  <si>
    <r>
      <t>s</t>
    </r>
    <r>
      <rPr>
        <b/>
        <vertAlign val="subscript"/>
        <sz val="10"/>
        <rFont val="Calibri"/>
        <family val="2"/>
        <charset val="238"/>
      </rPr>
      <t xml:space="preserve">a </t>
    </r>
    <r>
      <rPr>
        <b/>
        <sz val="10"/>
        <rFont val="Calibri"/>
        <family val="2"/>
        <charset val="238"/>
      </rPr>
      <t>- odchylenie standardowe współczynnika nachylenia</t>
    </r>
  </si>
  <si>
    <r>
      <t>s</t>
    </r>
    <r>
      <rPr>
        <b/>
        <vertAlign val="subscript"/>
        <sz val="10"/>
        <rFont val="Calibri"/>
        <family val="2"/>
        <charset val="238"/>
      </rPr>
      <t>b</t>
    </r>
    <r>
      <rPr>
        <b/>
        <sz val="10"/>
        <rFont val="Calibri"/>
        <family val="2"/>
        <charset val="238"/>
      </rPr>
      <t xml:space="preserve"> - odchylenie standardowe współczynnika przesunięcia</t>
    </r>
  </si>
  <si>
    <r>
      <t>r</t>
    </r>
    <r>
      <rPr>
        <b/>
        <vertAlign val="superscript"/>
        <sz val="10"/>
        <rFont val="Calibri"/>
        <family val="2"/>
        <charset val="238"/>
      </rPr>
      <t xml:space="preserve">2 </t>
    </r>
    <r>
      <rPr>
        <b/>
        <sz val="10"/>
        <rFont val="Calibri"/>
        <family val="2"/>
        <charset val="238"/>
      </rPr>
      <t>- współaczynnik determinacji</t>
    </r>
  </si>
  <si>
    <r>
      <t>x</t>
    </r>
    <r>
      <rPr>
        <vertAlign val="subscript"/>
        <sz val="9"/>
        <color theme="0"/>
        <rFont val="Calibri"/>
        <family val="2"/>
        <charset val="238"/>
      </rPr>
      <t>i</t>
    </r>
    <r>
      <rPr>
        <vertAlign val="superscript"/>
        <sz val="9"/>
        <color theme="0"/>
        <rFont val="Calibri"/>
        <family val="2"/>
        <charset val="238"/>
      </rPr>
      <t>2:</t>
    </r>
  </si>
  <si>
    <r>
      <t>y</t>
    </r>
    <r>
      <rPr>
        <vertAlign val="subscript"/>
        <sz val="9"/>
        <color theme="0"/>
        <rFont val="Calibri"/>
        <family val="2"/>
        <charset val="238"/>
      </rPr>
      <t>i</t>
    </r>
    <r>
      <rPr>
        <vertAlign val="superscript"/>
        <sz val="9"/>
        <color theme="0"/>
        <rFont val="Calibri"/>
        <family val="2"/>
        <charset val="238"/>
      </rPr>
      <t>2:</t>
    </r>
  </si>
  <si>
    <r>
      <t>x</t>
    </r>
    <r>
      <rPr>
        <vertAlign val="subscript"/>
        <sz val="9"/>
        <color theme="0"/>
        <rFont val="Calibri"/>
        <family val="2"/>
        <charset val="238"/>
      </rPr>
      <t>i</t>
    </r>
    <r>
      <rPr>
        <sz val="9"/>
        <color theme="0"/>
        <rFont val="Calibri"/>
        <family val="2"/>
        <charset val="238"/>
      </rPr>
      <t>*y</t>
    </r>
    <r>
      <rPr>
        <vertAlign val="subscript"/>
        <sz val="9"/>
        <color theme="0"/>
        <rFont val="Calibri"/>
        <family val="2"/>
        <charset val="238"/>
      </rPr>
      <t>i:</t>
    </r>
  </si>
  <si>
    <r>
      <t>x-x</t>
    </r>
    <r>
      <rPr>
        <vertAlign val="subscript"/>
        <sz val="9"/>
        <color theme="0"/>
        <rFont val="Calibri"/>
        <family val="2"/>
        <charset val="238"/>
      </rPr>
      <t>sr:</t>
    </r>
  </si>
  <si>
    <r>
      <t>y-y</t>
    </r>
    <r>
      <rPr>
        <vertAlign val="subscript"/>
        <sz val="9"/>
        <color theme="0"/>
        <rFont val="Calibri"/>
        <family val="2"/>
        <charset val="238"/>
      </rPr>
      <t>sr:</t>
    </r>
  </si>
  <si>
    <r>
      <t>(x-x</t>
    </r>
    <r>
      <rPr>
        <vertAlign val="subscript"/>
        <sz val="9"/>
        <color theme="0"/>
        <rFont val="Calibri"/>
        <family val="2"/>
        <charset val="238"/>
      </rPr>
      <t>sr</t>
    </r>
    <r>
      <rPr>
        <sz val="9"/>
        <color theme="0"/>
        <rFont val="Calibri"/>
        <family val="2"/>
        <charset val="238"/>
      </rPr>
      <t>)</t>
    </r>
    <r>
      <rPr>
        <vertAlign val="superscript"/>
        <sz val="9"/>
        <color theme="0"/>
        <rFont val="Calibri"/>
        <family val="2"/>
        <charset val="238"/>
      </rPr>
      <t>2:</t>
    </r>
  </si>
  <si>
    <r>
      <t>(y-y</t>
    </r>
    <r>
      <rPr>
        <vertAlign val="subscript"/>
        <sz val="9"/>
        <color theme="0"/>
        <rFont val="Calibri"/>
        <family val="2"/>
        <charset val="238"/>
      </rPr>
      <t>sr</t>
    </r>
    <r>
      <rPr>
        <sz val="9"/>
        <color theme="0"/>
        <rFont val="Calibri"/>
        <family val="2"/>
        <charset val="238"/>
      </rPr>
      <t>)</t>
    </r>
    <r>
      <rPr>
        <vertAlign val="superscript"/>
        <sz val="9"/>
        <color theme="0"/>
        <rFont val="Calibri"/>
        <family val="2"/>
        <charset val="238"/>
      </rPr>
      <t>2:</t>
    </r>
  </si>
  <si>
    <r>
      <t>(x-x</t>
    </r>
    <r>
      <rPr>
        <vertAlign val="subscript"/>
        <sz val="9"/>
        <color theme="0"/>
        <rFont val="Calibri"/>
        <family val="2"/>
        <charset val="238"/>
      </rPr>
      <t>sr</t>
    </r>
    <r>
      <rPr>
        <sz val="9"/>
        <color theme="0"/>
        <rFont val="Calibri"/>
        <family val="2"/>
        <charset val="238"/>
      </rPr>
      <t>)*(y-y</t>
    </r>
    <r>
      <rPr>
        <vertAlign val="subscript"/>
        <sz val="9"/>
        <color theme="0"/>
        <rFont val="Calibri"/>
        <family val="2"/>
        <charset val="238"/>
      </rPr>
      <t>sr</t>
    </r>
    <r>
      <rPr>
        <sz val="9"/>
        <color theme="0"/>
        <rFont val="Calibri"/>
        <family val="2"/>
        <charset val="238"/>
      </rPr>
      <t>):</t>
    </r>
  </si>
  <si>
    <r>
      <t>s</t>
    </r>
    <r>
      <rPr>
        <vertAlign val="subscript"/>
        <sz val="9"/>
        <color theme="0"/>
        <rFont val="Calibri"/>
        <family val="2"/>
        <charset val="238"/>
      </rPr>
      <t>a</t>
    </r>
    <r>
      <rPr>
        <vertAlign val="superscript"/>
        <sz val="9"/>
        <color theme="0"/>
        <rFont val="Calibri"/>
        <family val="2"/>
        <charset val="238"/>
      </rPr>
      <t>2:</t>
    </r>
  </si>
  <si>
    <r>
      <t>sb</t>
    </r>
    <r>
      <rPr>
        <vertAlign val="superscript"/>
        <sz val="9"/>
        <color theme="0"/>
        <rFont val="Calibri"/>
        <family val="2"/>
        <charset val="238"/>
      </rPr>
      <t>2</t>
    </r>
    <r>
      <rPr>
        <sz val="9"/>
        <color theme="0"/>
        <rFont val="Calibri"/>
        <family val="2"/>
        <charset val="238"/>
      </rPr>
      <t>:</t>
    </r>
  </si>
  <si>
    <r>
      <t>Ilość analitu - x</t>
    </r>
    <r>
      <rPr>
        <b/>
        <vertAlign val="subscript"/>
        <sz val="10"/>
        <rFont val="Calibri"/>
        <family val="2"/>
        <charset val="238"/>
      </rPr>
      <t>i</t>
    </r>
  </si>
  <si>
    <r>
      <t>Zmierzony sygnał -  y</t>
    </r>
    <r>
      <rPr>
        <b/>
        <vertAlign val="subscript"/>
        <sz val="10"/>
        <rFont val="Calibri"/>
        <family val="2"/>
        <charset val="238"/>
      </rPr>
      <t>i</t>
    </r>
  </si>
  <si>
    <t>Uzupełnij pola o żółtym kolorze tła.</t>
  </si>
  <si>
    <t xml:space="preserve">Odczytaj wynik w polu o zielonym kolorze tła w zakładce WYNIK </t>
  </si>
  <si>
    <r>
      <t xml:space="preserve">Dokument opracowano w:
</t>
    </r>
    <r>
      <rPr>
        <b/>
        <i/>
        <sz val="8"/>
        <rFont val="Arial CE"/>
        <charset val="238"/>
      </rPr>
      <t>Biuro Naukowo-Techniczne SIGMA</t>
    </r>
    <r>
      <rPr>
        <i/>
        <sz val="8"/>
        <rFont val="Arial CE"/>
        <charset val="238"/>
      </rPr>
      <t xml:space="preserve">
</t>
    </r>
    <r>
      <rPr>
        <b/>
        <i/>
        <sz val="8"/>
        <rFont val="Arial CE"/>
        <charset val="238"/>
      </rPr>
      <t>www.bnt-sigma.pl</t>
    </r>
  </si>
  <si>
    <t>REGRESJA 15
(5 poziomów na krzywej kalibracyjnej, 
3 punkty na każdym poziomie)</t>
  </si>
  <si>
    <t>REGRESJA 10
(5 poziomów na krzywej kalibracyjnej, 
2 punkty na każdym poziomie)</t>
  </si>
  <si>
    <t>REGRESJA 15 
(5 poziomów na krzywej kalibracyjnej, 
3 punkty na każdym poziomie)</t>
  </si>
  <si>
    <t>Mamy nadzieję, że dokument ten będzie pomocy w Twojej pracy. 
Prosimy, używaj go jednak wyłącznie wewnątrz swojej organizacji.</t>
  </si>
  <si>
    <t>Walidacja metod badawczych</t>
  </si>
  <si>
    <t>Uczestnicy szkolenia dowiedzą się:</t>
  </si>
  <si>
    <t xml:space="preserve">  PROGRAM RAMOWY SZKOLENIA (1 dzień):</t>
  </si>
  <si>
    <t>1. Walidacja i sprawdzenie metody – wymagania ISO 17025, wytyczne PCA, dobre praktyki</t>
  </si>
  <si>
    <t>2. Kryteria akceptacji, definicje, wzory stosowane do wyznaczania parametrów metody</t>
  </si>
  <si>
    <t>3. Narzędzia statystyczne w pracach walidacyjnych</t>
  </si>
  <si>
    <t>4. Transfer walidowanej metody badawczej na docelowe stanowisko pracy</t>
  </si>
  <si>
    <t>5. Rewalidacja metody badawczej</t>
  </si>
  <si>
    <t>6. Budowanie programu sterowania jakością badań dla nowo zwalidowanej metody analitycznej</t>
  </si>
  <si>
    <t xml:space="preserve">  PROPONOWANE TERMINY SZKOLENIA: </t>
  </si>
  <si>
    <t xml:space="preserve">  Do uzgodnienia.</t>
  </si>
  <si>
    <r>
      <t xml:space="preserve">  KOSZT ORGANIZACJI SZKOLENIA:</t>
    </r>
    <r>
      <rPr>
        <b/>
        <sz val="12"/>
        <color rgb="FF333333"/>
        <rFont val="Calibri"/>
        <family val="2"/>
        <charset val="238"/>
      </rPr>
      <t xml:space="preserve"> </t>
    </r>
  </si>
  <si>
    <t xml:space="preserve">  3.300 PLN netto (grupa 1-3 osoby)</t>
  </si>
  <si>
    <t xml:space="preserve">  3.600 PLN netto (grupa 4-15 osób)</t>
  </si>
  <si>
    <t xml:space="preserve">  </t>
  </si>
  <si>
    <t xml:space="preserve">  CENA SZKOLENIA OBEJMUJE:</t>
  </si>
  <si>
    <r>
      <t>1.</t>
    </r>
    <r>
      <rPr>
        <sz val="7"/>
        <color rgb="FF1F497D"/>
        <rFont val="Times New Roman"/>
        <family val="1"/>
        <charset val="238"/>
      </rPr>
      <t xml:space="preserve">       </t>
    </r>
    <r>
      <rPr>
        <sz val="12"/>
        <color rgb="FF1F497D"/>
        <rFont val="Georgia"/>
        <family val="1"/>
        <charset val="238"/>
      </rPr>
      <t>Uczestnictwo w szkoleniu dla grupy osób wskazanej powyżej.</t>
    </r>
  </si>
  <si>
    <r>
      <t>2.</t>
    </r>
    <r>
      <rPr>
        <sz val="7"/>
        <color rgb="FF1F497D"/>
        <rFont val="Times New Roman"/>
        <family val="1"/>
        <charset val="238"/>
      </rPr>
      <t xml:space="preserve">      </t>
    </r>
    <r>
      <rPr>
        <sz val="12"/>
        <color rgb="FF1F497D"/>
        <rFont val="Georgia"/>
        <family val="1"/>
        <charset val="238"/>
      </rPr>
      <t>Drukowane materiały szkoleniowe oraz zaświadczenia uczestnictwa w szkoleniu.</t>
    </r>
  </si>
  <si>
    <t xml:space="preserve">  WARUNKI PŁATNOŚCI:</t>
  </si>
  <si>
    <r>
      <t xml:space="preserve">  Płatność  na podstawie faktury VAT (VAT 23%) w terminie 30 dni od zakończenia szkolenia</t>
    </r>
    <r>
      <rPr>
        <sz val="12"/>
        <color rgb="FF333333"/>
        <rFont val="Calibri"/>
        <family val="2"/>
        <charset val="238"/>
      </rPr>
      <t>.</t>
    </r>
  </si>
  <si>
    <t xml:space="preserve">  ZAMAWIAJĄCY SZKOLENIE ZOBOWIĄZANY JEST ZAPEWNIĆ:</t>
  </si>
  <si>
    <t xml:space="preserve">  Salę szkoleniową z rzutnikiem multimedialnym (w siedzibie swojej organizacji lub poza nią).</t>
  </si>
  <si>
    <t xml:space="preserve">  OFERTA WAŻNA DO:</t>
  </si>
  <si>
    <t xml:space="preserve">  30 grudnia 2019.</t>
  </si>
  <si>
    <t xml:space="preserve">  SZKOLIMY LABORATOIA BĘDĄCE LIDERAMI W SWOICH DZIEDZINACH:</t>
  </si>
  <si>
    <t xml:space="preserve">  PYTANIA / ZGŁOSZANIA PROPOZCJI TERMINÓW ORGANIZACJI SZKOLENIA:</t>
  </si>
  <si>
    <t>Serdecznie zachęcamy do skorzystania z naszej oferty szkoleniowej !</t>
  </si>
  <si>
    <r>
      <t>3.</t>
    </r>
    <r>
      <rPr>
        <sz val="7"/>
        <color rgb="FF1F497D"/>
        <rFont val="Times New Roman"/>
        <family val="1"/>
        <charset val="238"/>
      </rPr>
      <t xml:space="preserve">      </t>
    </r>
    <r>
      <rPr>
        <sz val="12"/>
        <color rgb="FF1F497D"/>
        <rFont val="Georgia"/>
        <family val="1"/>
        <charset val="238"/>
      </rPr>
      <t>Nieodpłatny dostęp dla osób kontaktowych do usługi konsultingowej „Zadaj pytanie ekspertowi” w okresie 1 roku od terminu szkolenia</t>
    </r>
  </si>
  <si>
    <t xml:space="preserve">  (w ramach posiadanej wiedzy i możliwości,  odpowiadamy drogą mailową na zapytania dotyczące walidacji metod badawczych).</t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</si>
  <si>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kiedy wymagana jest walidacja metody, a kiedy jej sprawdzenie,</t>
    </r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</si>
  <si>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zasady ustalania kryteriów akceptacji,</t>
    </r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</si>
  <si>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zakres walidacji metody, zakres testów sprawdzających metodę, etapy  walidacji;</t>
    </r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</si>
  <si>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selektywność, specyficzność,</t>
    </r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</si>
  <si>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granica wykrywalności i oznaczalności (wg IUPAC, stosunek sygnału do szumu, inne),</t>
    </r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</si>
  <si>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powtarzalność, precyzja pośrednia, odtwarzalność, granica powtarzalności,</t>
    </r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</si>
  <si>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poprawność,</t>
    </r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</si>
  <si>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odzysk,</t>
    </r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</si>
  <si>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liniowość, charakterystyka krzywej kalibracyjnej,</t>
    </r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</si>
  <si>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zakres,</t>
    </r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</si>
  <si>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odporność / elastyczność;</t>
    </r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</si>
  <si>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test Dixona, test Grubbsa, test F-Snedecora, test t-Studenta;</t>
    </r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</si>
  <si>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zakres testów, kryteria akceptacji;</t>
    </r>
  </si>
  <si>
    <r>
      <t>·</t>
    </r>
    <r>
      <rPr>
        <sz val="7"/>
        <color theme="3"/>
        <rFont val="Times New Roman"/>
        <family val="1"/>
        <charset val="238"/>
      </rPr>
      <t xml:space="preserve">         </t>
    </r>
    <r>
      <rPr>
        <sz val="12"/>
        <color theme="3"/>
        <rFont val="Georgia"/>
        <family val="1"/>
        <charset val="238"/>
      </rPr>
      <t>sprawdzanie systemu analitycznego (testy SST) i wewnętrzne sterowanie jakością badań;</t>
    </r>
  </si>
  <si>
    <t>Oferta organizacji szkolenia zamkniętego</t>
  </si>
  <si>
    <t>W jaki sposób ustalić zakres walidacji lub sprawdzenia metody badawczej  |  
Jakie zastosować kryteria akceptacji  |  W ilu powtórzeniach przeprowadzić testy walidacyjne  | 
W jaki sposób obliczyć parametry metody badawczej  |  Kiedy przeprowadzić rewalidację | 
Jak zbudować program sterowania jakością badań dla nowej metody badawczej  |</t>
  </si>
  <si>
    <r>
      <t xml:space="preserve">  Zachęcamy do kontaktu poprzez e-mail:</t>
    </r>
    <r>
      <rPr>
        <b/>
        <sz val="12"/>
        <color rgb="FF1F497D"/>
        <rFont val="Georgia"/>
        <family val="1"/>
        <charset val="238"/>
      </rPr>
      <t xml:space="preserve"> info@bnt-sigma.pl</t>
    </r>
    <r>
      <rPr>
        <sz val="12"/>
        <color rgb="FF1F497D"/>
        <rFont val="Georgia"/>
        <family val="1"/>
        <charset val="238"/>
      </rPr>
      <t xml:space="preserve"> lub telefon: </t>
    </r>
    <r>
      <rPr>
        <b/>
        <sz val="12"/>
        <color rgb="FF1F497D"/>
        <rFont val="Georgia"/>
        <family val="1"/>
        <charset val="238"/>
      </rPr>
      <t>+48 61 624 27 22</t>
    </r>
    <r>
      <rPr>
        <sz val="12"/>
        <color rgb="FF1F497D"/>
        <rFont val="Georgia"/>
        <family val="1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</si>
</sst>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"/>
  </numFmts>
  <fonts count="40" x14ac:knownFonts="1">
    <font>
      <sz val="10"/>
      <name val="Arial CE"/>
      <family val="2"/>
      <charset val="238"/>
    </font>
    <font>
      <b/>
      <i/>
      <sz val="16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vertAlign val="subscript"/>
      <sz val="10"/>
      <name val="Calibri"/>
      <family val="2"/>
      <charset val="238"/>
    </font>
    <font>
      <b/>
      <vertAlign val="superscript"/>
      <sz val="10"/>
      <name val="Calibri"/>
      <family val="2"/>
      <charset val="238"/>
    </font>
    <font>
      <b/>
      <i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</font>
    <font>
      <sz val="9"/>
      <color theme="0"/>
      <name val="Calibri"/>
      <family val="2"/>
      <charset val="238"/>
    </font>
    <font>
      <vertAlign val="subscript"/>
      <sz val="9"/>
      <color theme="0"/>
      <name val="Calibri"/>
      <family val="2"/>
      <charset val="238"/>
    </font>
    <font>
      <vertAlign val="superscript"/>
      <sz val="9"/>
      <color theme="0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8"/>
      <name val="Arial CE"/>
      <charset val="238"/>
    </font>
    <font>
      <b/>
      <i/>
      <sz val="8"/>
      <name val="Arial CE"/>
      <charset val="238"/>
    </font>
    <font>
      <i/>
      <sz val="8"/>
      <color rgb="FFFF0000"/>
      <name val="Arial CE"/>
      <charset val="238"/>
    </font>
    <font>
      <b/>
      <i/>
      <sz val="10"/>
      <name val="Calibri"/>
      <family val="2"/>
      <charset val="238"/>
    </font>
    <font>
      <sz val="12"/>
      <color rgb="FF1F497D"/>
      <name val="Georgia"/>
      <family val="1"/>
      <charset val="238"/>
    </font>
    <font>
      <b/>
      <sz val="14"/>
      <color rgb="FF1F497D"/>
      <name val="Georgia"/>
      <family val="1"/>
      <charset val="238"/>
    </font>
    <font>
      <b/>
      <sz val="12"/>
      <color rgb="FF1F497D"/>
      <name val="Georgia"/>
      <family val="1"/>
      <charset val="238"/>
    </font>
    <font>
      <b/>
      <sz val="12"/>
      <color rgb="FF4F81BD"/>
      <name val="Georgia"/>
      <family val="1"/>
      <charset val="238"/>
    </font>
    <font>
      <sz val="14"/>
      <color rgb="FFFFFFFF"/>
      <name val="Arial Black"/>
      <family val="2"/>
      <charset val="238"/>
    </font>
    <font>
      <sz val="12"/>
      <name val="Georgia"/>
      <family val="1"/>
      <charset val="238"/>
    </font>
    <font>
      <sz val="7"/>
      <color rgb="FF1F497D"/>
      <name val="Times New Roman"/>
      <family val="1"/>
      <charset val="238"/>
    </font>
    <font>
      <b/>
      <sz val="12"/>
      <color rgb="FF333333"/>
      <name val="Calibri"/>
      <family val="2"/>
      <charset val="238"/>
    </font>
    <font>
      <sz val="12"/>
      <color rgb="FF333333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3"/>
      <name val="Georgia"/>
      <family val="1"/>
      <charset val="238"/>
    </font>
    <font>
      <sz val="10"/>
      <color theme="3"/>
      <name val="Arial CE"/>
      <family val="2"/>
      <charset val="238"/>
    </font>
    <font>
      <sz val="12"/>
      <color theme="3"/>
      <name val="Symbol"/>
      <family val="1"/>
      <charset val="2"/>
    </font>
    <font>
      <sz val="7"/>
      <color theme="3"/>
      <name val="Times New Roman"/>
      <family val="1"/>
      <charset val="238"/>
    </font>
    <font>
      <sz val="24"/>
      <color rgb="FF1F497D"/>
      <name val="Arial Black"/>
      <family val="2"/>
      <charset val="238"/>
    </font>
    <font>
      <sz val="22"/>
      <color rgb="FF1F497D"/>
      <name val="Arial Black"/>
      <family val="2"/>
      <charset val="238"/>
    </font>
    <font>
      <b/>
      <sz val="14"/>
      <color theme="4" tint="0.39997558519241921"/>
      <name val="Georgia"/>
      <family val="1"/>
      <charset val="238"/>
    </font>
    <font>
      <sz val="12"/>
      <color theme="4" tint="-0.499984740745262"/>
      <name val="Georgia"/>
      <family val="1"/>
      <charset val="238"/>
    </font>
    <font>
      <b/>
      <i/>
      <sz val="16"/>
      <color rgb="FF1F497D"/>
      <name val="Georgia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92D050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26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2" borderId="0" xfId="0" applyFont="1" applyFill="1"/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5" fontId="2" fillId="2" borderId="0" xfId="0" applyNumberFormat="1" applyFont="1" applyFill="1" applyBorder="1"/>
    <xf numFmtId="0" fontId="7" fillId="2" borderId="0" xfId="0" applyFont="1" applyFill="1"/>
    <xf numFmtId="0" fontId="7" fillId="0" borderId="0" xfId="0" applyFont="1"/>
    <xf numFmtId="164" fontId="7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165" fontId="2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/>
    </xf>
    <xf numFmtId="166" fontId="2" fillId="4" borderId="1" xfId="0" applyNumberFormat="1" applyFont="1" applyFill="1" applyBorder="1" applyAlignment="1">
      <alignment horizontal="center"/>
    </xf>
    <xf numFmtId="0" fontId="2" fillId="5" borderId="0" xfId="0" applyFont="1" applyFill="1"/>
    <xf numFmtId="0" fontId="9" fillId="5" borderId="0" xfId="0" applyFont="1" applyFill="1" applyBorder="1" applyAlignment="1">
      <alignment horizontal="center"/>
    </xf>
    <xf numFmtId="165" fontId="9" fillId="5" borderId="0" xfId="0" applyNumberFormat="1" applyFont="1" applyFill="1" applyBorder="1"/>
    <xf numFmtId="0" fontId="9" fillId="5" borderId="0" xfId="0" applyFont="1" applyFill="1"/>
    <xf numFmtId="0" fontId="10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left"/>
    </xf>
    <xf numFmtId="0" fontId="9" fillId="5" borderId="0" xfId="0" applyFont="1" applyFill="1" applyBorder="1"/>
    <xf numFmtId="165" fontId="9" fillId="5" borderId="0" xfId="0" applyNumberFormat="1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center"/>
    </xf>
    <xf numFmtId="0" fontId="10" fillId="5" borderId="0" xfId="0" applyFont="1" applyFill="1" applyBorder="1"/>
    <xf numFmtId="0" fontId="10" fillId="6" borderId="0" xfId="0" applyFont="1" applyFill="1" applyBorder="1"/>
    <xf numFmtId="2" fontId="10" fillId="6" borderId="0" xfId="0" applyNumberFormat="1" applyFont="1" applyFill="1" applyBorder="1" applyAlignment="1"/>
    <xf numFmtId="2" fontId="10" fillId="6" borderId="0" xfId="0" applyNumberFormat="1" applyFont="1" applyFill="1" applyBorder="1" applyAlignment="1">
      <alignment horizontal="center"/>
    </xf>
    <xf numFmtId="2" fontId="10" fillId="6" borderId="0" xfId="0" applyNumberFormat="1" applyFont="1" applyFill="1" applyBorder="1"/>
    <xf numFmtId="2" fontId="10" fillId="5" borderId="0" xfId="0" applyNumberFormat="1" applyFont="1" applyFill="1" applyBorder="1"/>
    <xf numFmtId="2" fontId="10" fillId="7" borderId="0" xfId="0" applyNumberFormat="1" applyFont="1" applyFill="1" applyBorder="1" applyAlignment="1"/>
    <xf numFmtId="165" fontId="2" fillId="3" borderId="1" xfId="0" applyNumberFormat="1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165" fontId="7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/>
    </xf>
    <xf numFmtId="166" fontId="7" fillId="4" borderId="1" xfId="0" applyNumberFormat="1" applyFont="1" applyFill="1" applyBorder="1" applyAlignment="1">
      <alignment horizontal="center"/>
    </xf>
    <xf numFmtId="0" fontId="14" fillId="5" borderId="0" xfId="0" applyFont="1" applyFill="1"/>
    <xf numFmtId="165" fontId="14" fillId="5" borderId="0" xfId="0" applyNumberFormat="1" applyFont="1" applyFill="1" applyBorder="1"/>
    <xf numFmtId="0" fontId="14" fillId="5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left"/>
    </xf>
    <xf numFmtId="0" fontId="14" fillId="5" borderId="0" xfId="0" applyFont="1" applyFill="1" applyBorder="1"/>
    <xf numFmtId="165" fontId="14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left"/>
    </xf>
    <xf numFmtId="0" fontId="15" fillId="6" borderId="0" xfId="0" applyFont="1" applyFill="1" applyBorder="1" applyAlignment="1">
      <alignment horizontal="center"/>
    </xf>
    <xf numFmtId="0" fontId="15" fillId="5" borderId="0" xfId="0" applyFont="1" applyFill="1" applyBorder="1"/>
    <xf numFmtId="0" fontId="15" fillId="6" borderId="0" xfId="0" applyFont="1" applyFill="1" applyBorder="1"/>
    <xf numFmtId="2" fontId="15" fillId="6" borderId="0" xfId="0" applyNumberFormat="1" applyFont="1" applyFill="1" applyBorder="1" applyAlignment="1"/>
    <xf numFmtId="2" fontId="15" fillId="6" borderId="0" xfId="0" applyNumberFormat="1" applyFont="1" applyFill="1" applyBorder="1" applyAlignment="1">
      <alignment horizontal="center"/>
    </xf>
    <xf numFmtId="2" fontId="15" fillId="6" borderId="0" xfId="0" applyNumberFormat="1" applyFont="1" applyFill="1" applyBorder="1"/>
    <xf numFmtId="2" fontId="15" fillId="5" borderId="0" xfId="0" applyNumberFormat="1" applyFont="1" applyFill="1" applyBorder="1"/>
    <xf numFmtId="2" fontId="15" fillId="7" borderId="0" xfId="0" applyNumberFormat="1" applyFont="1" applyFill="1" applyBorder="1" applyAlignment="1"/>
    <xf numFmtId="0" fontId="14" fillId="6" borderId="0" xfId="0" applyFont="1" applyFill="1" applyBorder="1"/>
    <xf numFmtId="0" fontId="7" fillId="8" borderId="1" xfId="0" applyFont="1" applyFill="1" applyBorder="1" applyAlignment="1">
      <alignment horizontal="center"/>
    </xf>
    <xf numFmtId="164" fontId="6" fillId="9" borderId="0" xfId="0" applyNumberFormat="1" applyFont="1" applyFill="1" applyBorder="1" applyAlignment="1">
      <alignment horizontal="left"/>
    </xf>
    <xf numFmtId="0" fontId="0" fillId="6" borderId="0" xfId="0" applyFill="1"/>
    <xf numFmtId="165" fontId="7" fillId="3" borderId="1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165" fontId="2" fillId="4" borderId="2" xfId="0" applyNumberFormat="1" applyFont="1" applyFill="1" applyBorder="1" applyAlignment="1">
      <alignment horizontal="center"/>
    </xf>
    <xf numFmtId="0" fontId="25" fillId="6" borderId="0" xfId="0" applyFont="1" applyFill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24" fillId="6" borderId="0" xfId="0" applyFont="1" applyFill="1" applyAlignment="1">
      <alignment vertical="center"/>
    </xf>
    <xf numFmtId="0" fontId="26" fillId="6" borderId="0" xfId="0" applyFont="1" applyFill="1" applyAlignment="1">
      <alignment horizontal="left" vertical="center"/>
    </xf>
    <xf numFmtId="0" fontId="21" fillId="6" borderId="0" xfId="0" applyFont="1" applyFill="1" applyAlignment="1">
      <alignment horizontal="left" vertical="center" indent="4"/>
    </xf>
    <xf numFmtId="0" fontId="21" fillId="6" borderId="0" xfId="0" applyFont="1" applyFill="1" applyAlignment="1">
      <alignment vertical="center"/>
    </xf>
    <xf numFmtId="0" fontId="30" fillId="6" borderId="0" xfId="0" applyFont="1" applyFill="1" applyAlignment="1">
      <alignment horizontal="justify" vertical="center"/>
    </xf>
    <xf numFmtId="0" fontId="0" fillId="6" borderId="0" xfId="0" applyFill="1" applyAlignment="1"/>
    <xf numFmtId="0" fontId="0" fillId="6" borderId="0" xfId="0" applyFill="1" applyAlignment="1">
      <alignment horizontal="left"/>
    </xf>
    <xf numFmtId="0" fontId="31" fillId="6" borderId="0" xfId="0" applyFont="1" applyFill="1" applyAlignment="1">
      <alignment horizontal="left" vertical="center" indent="2"/>
    </xf>
    <xf numFmtId="0" fontId="32" fillId="6" borderId="0" xfId="0" applyFont="1" applyFill="1"/>
    <xf numFmtId="0" fontId="33" fillId="6" borderId="0" xfId="0" applyFont="1" applyFill="1" applyAlignment="1">
      <alignment horizontal="left" vertical="center" indent="6"/>
    </xf>
    <xf numFmtId="0" fontId="0" fillId="6" borderId="0" xfId="0" applyFill="1" applyAlignment="1">
      <alignment horizontal="left" vertical="center" wrapText="1" indent="1"/>
    </xf>
    <xf numFmtId="0" fontId="36" fillId="6" borderId="0" xfId="0" applyFont="1" applyFill="1" applyAlignment="1">
      <alignment horizontal="left" vertical="center" wrapText="1"/>
    </xf>
    <xf numFmtId="0" fontId="21" fillId="6" borderId="0" xfId="0" applyFont="1" applyFill="1" applyAlignment="1">
      <alignment vertical="center" wrapText="1"/>
    </xf>
    <xf numFmtId="0" fontId="21" fillId="6" borderId="0" xfId="0" applyFont="1" applyFill="1" applyAlignment="1">
      <alignment wrapText="1"/>
    </xf>
    <xf numFmtId="0" fontId="21" fillId="6" borderId="0" xfId="0" applyFont="1" applyFill="1" applyAlignment="1">
      <alignment vertical="top" wrapText="1"/>
    </xf>
    <xf numFmtId="0" fontId="21" fillId="6" borderId="0" xfId="0" applyFont="1" applyFill="1" applyAlignment="1">
      <alignment horizontal="left" vertical="center" wrapText="1" indent="1"/>
    </xf>
    <xf numFmtId="0" fontId="39" fillId="6" borderId="0" xfId="0" applyFont="1" applyFill="1" applyAlignment="1">
      <alignment horizontal="left" vertical="center"/>
    </xf>
    <xf numFmtId="164" fontId="1" fillId="9" borderId="3" xfId="0" applyNumberFormat="1" applyFont="1" applyFill="1" applyBorder="1" applyAlignment="1">
      <alignment horizontal="left"/>
    </xf>
    <xf numFmtId="164" fontId="1" fillId="9" borderId="0" xfId="0" applyNumberFormat="1" applyFont="1" applyFill="1" applyBorder="1" applyAlignment="1">
      <alignment horizontal="left"/>
    </xf>
    <xf numFmtId="0" fontId="3" fillId="8" borderId="4" xfId="0" applyFont="1" applyFill="1" applyBorder="1" applyAlignment="1">
      <alignment horizontal="center" wrapText="1"/>
    </xf>
    <xf numFmtId="0" fontId="17" fillId="3" borderId="0" xfId="0" applyFont="1" applyFill="1" applyBorder="1" applyAlignment="1">
      <alignment horizontal="left"/>
    </xf>
    <xf numFmtId="0" fontId="17" fillId="10" borderId="0" xfId="0" applyFont="1" applyFill="1" applyBorder="1" applyAlignment="1">
      <alignment horizontal="left"/>
    </xf>
    <xf numFmtId="0" fontId="17" fillId="5" borderId="0" xfId="0" applyFont="1" applyFill="1" applyAlignment="1">
      <alignment horizontal="left" vertical="center" wrapText="1"/>
    </xf>
    <xf numFmtId="0" fontId="19" fillId="6" borderId="0" xfId="0" applyFont="1" applyFill="1" applyAlignment="1">
      <alignment horizontal="left" wrapText="1"/>
    </xf>
    <xf numFmtId="0" fontId="19" fillId="6" borderId="0" xfId="0" applyFont="1" applyFill="1" applyAlignment="1">
      <alignment horizontal="left"/>
    </xf>
    <xf numFmtId="0" fontId="20" fillId="10" borderId="4" xfId="0" applyFont="1" applyFill="1" applyBorder="1" applyAlignment="1">
      <alignment horizontal="center" wrapText="1"/>
    </xf>
    <xf numFmtId="164" fontId="6" fillId="9" borderId="3" xfId="0" applyNumberFormat="1" applyFont="1" applyFill="1" applyBorder="1" applyAlignment="1">
      <alignment horizontal="left"/>
    </xf>
    <xf numFmtId="164" fontId="6" fillId="9" borderId="0" xfId="0" applyNumberFormat="1" applyFont="1" applyFill="1" applyBorder="1" applyAlignment="1">
      <alignment horizontal="left"/>
    </xf>
    <xf numFmtId="0" fontId="8" fillId="8" borderId="4" xfId="0" applyFont="1" applyFill="1" applyBorder="1" applyAlignment="1">
      <alignment horizontal="center" wrapText="1"/>
    </xf>
    <xf numFmtId="0" fontId="35" fillId="6" borderId="0" xfId="0" applyFont="1" applyFill="1" applyAlignment="1">
      <alignment horizontal="left" vertical="center" wrapText="1"/>
    </xf>
    <xf numFmtId="0" fontId="22" fillId="6" borderId="0" xfId="0" applyFont="1" applyFill="1" applyAlignment="1">
      <alignment horizontal="left" vertical="center" wrapText="1"/>
    </xf>
    <xf numFmtId="0" fontId="37" fillId="6" borderId="0" xfId="0" applyFont="1" applyFill="1" applyAlignment="1">
      <alignment horizontal="left" vertical="center" wrapText="1"/>
    </xf>
    <xf numFmtId="0" fontId="38" fillId="6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000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https://www.bnt-sigma.pl/Walidacja-metod-badawczych?utm_source=plik-regresja" TargetMode="Externa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11206</xdr:colOff>
      <xdr:row>3</xdr:row>
      <xdr:rowOff>17510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49706" cy="600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</xdr:rowOff>
    </xdr:from>
    <xdr:to>
      <xdr:col>2</xdr:col>
      <xdr:colOff>76200</xdr:colOff>
      <xdr:row>3</xdr:row>
      <xdr:rowOff>135971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"/>
          <a:ext cx="3314700" cy="612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22412</xdr:colOff>
      <xdr:row>2</xdr:row>
      <xdr:rowOff>62334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49706" cy="600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57150</xdr:colOff>
      <xdr:row>3</xdr:row>
      <xdr:rowOff>124686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05175" cy="61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0</xdr:row>
      <xdr:rowOff>47625</xdr:rowOff>
    </xdr:from>
    <xdr:to>
      <xdr:col>11</xdr:col>
      <xdr:colOff>38101</xdr:colOff>
      <xdr:row>3</xdr:row>
      <xdr:rowOff>104774</xdr:rowOff>
    </xdr:to>
    <xdr:pic>
      <xdr:nvPicPr>
        <xdr:cNvPr id="2" name="Obraz 1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47625"/>
          <a:ext cx="1076326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9</xdr:row>
      <xdr:rowOff>66675</xdr:rowOff>
    </xdr:from>
    <xdr:to>
      <xdr:col>2</xdr:col>
      <xdr:colOff>438150</xdr:colOff>
      <xdr:row>15</xdr:row>
      <xdr:rowOff>47625</xdr:rowOff>
    </xdr:to>
    <xdr:pic>
      <xdr:nvPicPr>
        <xdr:cNvPr id="3" name="Obraz 2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4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3314700"/>
          <a:ext cx="1657349" cy="1314450"/>
        </a:xfrm>
        <a:prstGeom prst="rect">
          <a:avLst/>
        </a:prstGeom>
        <a:ln>
          <a:noFill/>
        </a:ln>
        <a:effectLst>
          <a:softEdge rad="112500"/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72</xdr:row>
      <xdr:rowOff>95250</xdr:rowOff>
    </xdr:from>
    <xdr:to>
      <xdr:col>11</xdr:col>
      <xdr:colOff>133350</xdr:colOff>
      <xdr:row>75</xdr:row>
      <xdr:rowOff>66675</xdr:rowOff>
    </xdr:to>
    <xdr:pic>
      <xdr:nvPicPr>
        <xdr:cNvPr id="4" name="Obraz 7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71825"/>
          <a:ext cx="68389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148</xdr:row>
      <xdr:rowOff>142875</xdr:rowOff>
    </xdr:from>
    <xdr:to>
      <xdr:col>1</xdr:col>
      <xdr:colOff>323850</xdr:colOff>
      <xdr:row>151</xdr:row>
      <xdr:rowOff>114300</xdr:rowOff>
    </xdr:to>
    <xdr:pic>
      <xdr:nvPicPr>
        <xdr:cNvPr id="5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78300"/>
          <a:ext cx="9334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bnt-sigma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63"/>
  <sheetViews>
    <sheetView tabSelected="1" zoomScaleNormal="100" workbookViewId="0">
      <selection activeCell="K24" sqref="K24"/>
    </sheetView>
  </sheetViews>
  <sheetFormatPr defaultRowHeight="12.75" x14ac:dyDescent="0.2"/>
  <cols>
    <col min="1" max="1" width="11.42578125" style="2" customWidth="1"/>
    <col min="2" max="2" width="14.28515625" style="2" customWidth="1"/>
    <col min="3" max="3" width="22.85546875" style="2" customWidth="1"/>
    <col min="4" max="6" width="9.7109375" style="2" customWidth="1"/>
    <col min="7" max="8" width="12.5703125" style="2" customWidth="1"/>
    <col min="9" max="9" width="9.7109375" style="2" customWidth="1"/>
    <col min="10" max="11" width="12.5703125" style="2" customWidth="1"/>
    <col min="12" max="12" width="9.7109375" style="2" customWidth="1"/>
    <col min="13" max="13" width="11" style="1" customWidth="1"/>
    <col min="14" max="86" width="9.140625" style="1"/>
    <col min="87" max="16384" width="9.140625" style="2"/>
  </cols>
  <sheetData>
    <row r="1" spans="1:12" ht="21" x14ac:dyDescent="0.35">
      <c r="A1" s="84"/>
      <c r="B1" s="85"/>
      <c r="C1" s="85"/>
      <c r="D1" s="85"/>
      <c r="E1" s="85"/>
      <c r="F1" s="85"/>
      <c r="G1" s="85"/>
      <c r="H1" s="85"/>
      <c r="I1" s="15"/>
      <c r="J1" s="1"/>
      <c r="K1" s="1"/>
      <c r="L1" s="1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87" t="s">
        <v>26</v>
      </c>
      <c r="B5" s="87"/>
      <c r="C5" s="87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s="88" t="s">
        <v>27</v>
      </c>
      <c r="B6" s="88"/>
      <c r="C6" s="88"/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s="1" customFormat="1" ht="39.75" customHeight="1" x14ac:dyDescent="0.2">
      <c r="A8" s="86" t="s">
        <v>30</v>
      </c>
      <c r="B8" s="86"/>
      <c r="C8" s="86"/>
    </row>
    <row r="9" spans="1:12" ht="14.25" x14ac:dyDescent="0.25">
      <c r="A9" s="34" t="s">
        <v>1</v>
      </c>
      <c r="B9" s="34" t="s">
        <v>24</v>
      </c>
      <c r="C9" s="34" t="s">
        <v>25</v>
      </c>
      <c r="D9" s="1"/>
      <c r="E9" s="1"/>
      <c r="F9" s="1"/>
      <c r="G9" s="1"/>
      <c r="H9" s="1"/>
      <c r="I9" s="1"/>
      <c r="J9" s="1"/>
      <c r="K9" s="1"/>
      <c r="L9" s="1"/>
    </row>
    <row r="10" spans="1:12" x14ac:dyDescent="0.2">
      <c r="A10" s="35">
        <v>1</v>
      </c>
      <c r="B10" s="3">
        <v>0</v>
      </c>
      <c r="C10" s="33">
        <v>0.46823599999999999</v>
      </c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">
      <c r="A11" s="35">
        <v>2</v>
      </c>
      <c r="B11" s="3">
        <v>0</v>
      </c>
      <c r="C11" s="33">
        <v>0.13952999999999999</v>
      </c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">
      <c r="A12" s="35">
        <v>3</v>
      </c>
      <c r="B12" s="3">
        <v>5.0199999999999996</v>
      </c>
      <c r="C12" s="33">
        <v>200.45674</v>
      </c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">
      <c r="A13" s="35">
        <v>4</v>
      </c>
      <c r="B13" s="3">
        <v>5.0199999999999996</v>
      </c>
      <c r="C13" s="33">
        <v>202.45321000000001</v>
      </c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">
      <c r="A14" s="35">
        <v>5</v>
      </c>
      <c r="B14" s="3">
        <v>10.029999999999999</v>
      </c>
      <c r="C14" s="33">
        <v>484.76542999999998</v>
      </c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">
      <c r="A15" s="35">
        <v>6</v>
      </c>
      <c r="B15" s="3">
        <v>10.029999999999999</v>
      </c>
      <c r="C15" s="33">
        <v>479.09876000000003</v>
      </c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">
      <c r="A16" s="35">
        <v>7</v>
      </c>
      <c r="B16" s="3">
        <v>20.09</v>
      </c>
      <c r="C16" s="33">
        <v>855.89765</v>
      </c>
      <c r="D16" s="1"/>
      <c r="E16" s="1"/>
      <c r="F16" s="1"/>
      <c r="G16" s="1"/>
      <c r="H16" s="1"/>
      <c r="I16" s="1"/>
      <c r="J16" s="1"/>
      <c r="K16" s="1"/>
      <c r="L16" s="1"/>
    </row>
    <row r="17" spans="1:86" x14ac:dyDescent="0.2">
      <c r="A17" s="35">
        <v>8</v>
      </c>
      <c r="B17" s="3">
        <v>20.09</v>
      </c>
      <c r="C17" s="33">
        <v>855.43209999999999</v>
      </c>
      <c r="D17" s="1"/>
      <c r="E17" s="1"/>
      <c r="F17" s="1"/>
      <c r="G17" s="1"/>
      <c r="H17" s="1"/>
      <c r="I17" s="1"/>
      <c r="J17" s="1"/>
      <c r="K17" s="1"/>
      <c r="L17" s="1"/>
    </row>
    <row r="18" spans="1:86" x14ac:dyDescent="0.2">
      <c r="A18" s="35">
        <v>9</v>
      </c>
      <c r="B18" s="3">
        <v>30.2</v>
      </c>
      <c r="C18" s="33">
        <v>1250.7654299999999</v>
      </c>
      <c r="D18" s="1"/>
      <c r="E18" s="1"/>
      <c r="F18" s="1"/>
      <c r="G18" s="1"/>
      <c r="H18" s="1"/>
      <c r="I18" s="1"/>
      <c r="J18" s="1"/>
      <c r="K18" s="1"/>
      <c r="L18" s="1"/>
    </row>
    <row r="19" spans="1:86" x14ac:dyDescent="0.2">
      <c r="A19" s="35">
        <v>10</v>
      </c>
      <c r="B19" s="3">
        <v>30.2</v>
      </c>
      <c r="C19" s="33">
        <v>1250.43217</v>
      </c>
      <c r="D19" s="1"/>
      <c r="E19" s="1"/>
      <c r="F19" s="1"/>
      <c r="G19" s="1"/>
      <c r="H19" s="1"/>
      <c r="I19" s="1"/>
      <c r="J19" s="1"/>
      <c r="K19" s="1"/>
      <c r="L19" s="1"/>
    </row>
    <row r="20" spans="1:86" s="1" customFormat="1" x14ac:dyDescent="0.2">
      <c r="A20" s="4"/>
      <c r="B20" s="5"/>
      <c r="C20" s="6"/>
    </row>
    <row r="21" spans="1:86" s="21" customFormat="1" ht="12" customHeight="1" x14ac:dyDescent="0.2">
      <c r="A21" s="16"/>
      <c r="B21" s="16"/>
      <c r="C21" s="17"/>
    </row>
    <row r="22" spans="1:86" s="27" customFormat="1" ht="12" x14ac:dyDescent="0.2">
      <c r="A22" s="24" t="s">
        <v>0</v>
      </c>
      <c r="B22" s="25">
        <f>AVERAGE(B10:B19)</f>
        <v>13.068000000000001</v>
      </c>
      <c r="C22" s="25">
        <f>AVERAGE(C10:C19)</f>
        <v>557.99092559999997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</row>
    <row r="23" spans="1:86" s="27" customFormat="1" ht="12" x14ac:dyDescent="0.2">
      <c r="A23" s="24" t="s">
        <v>5</v>
      </c>
      <c r="B23" s="25">
        <f>SUM(B10:B19)</f>
        <v>130.68</v>
      </c>
      <c r="C23" s="25">
        <f>SUM(C10:C19)</f>
        <v>5579.9092559999999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</row>
    <row r="24" spans="1:86" s="27" customFormat="1" ht="15" x14ac:dyDescent="0.25">
      <c r="A24" s="25" t="s">
        <v>14</v>
      </c>
      <c r="B24" s="25" t="s">
        <v>15</v>
      </c>
      <c r="C24" s="25" t="s">
        <v>16</v>
      </c>
      <c r="D24" s="25" t="s">
        <v>17</v>
      </c>
      <c r="E24" s="25" t="s">
        <v>18</v>
      </c>
      <c r="F24" s="25" t="s">
        <v>19</v>
      </c>
      <c r="G24" s="25" t="s">
        <v>20</v>
      </c>
      <c r="H24" s="25" t="s">
        <v>21</v>
      </c>
      <c r="I24" s="25" t="s">
        <v>6</v>
      </c>
      <c r="J24" s="25" t="s">
        <v>7</v>
      </c>
      <c r="K24" s="25" t="s">
        <v>22</v>
      </c>
      <c r="L24" s="25" t="s">
        <v>23</v>
      </c>
      <c r="M24" s="19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</row>
    <row r="25" spans="1:86" s="27" customFormat="1" ht="12" x14ac:dyDescent="0.2">
      <c r="A25" s="28">
        <f t="shared" ref="A25:B34" si="0">B10^2</f>
        <v>0</v>
      </c>
      <c r="B25" s="28">
        <f t="shared" si="0"/>
        <v>0.21924495169599997</v>
      </c>
      <c r="C25" s="28">
        <f t="shared" ref="C25:C34" si="1">C10*B10</f>
        <v>0</v>
      </c>
      <c r="D25" s="28">
        <f t="shared" ref="D25:D34" si="2">B10-B$22</f>
        <v>-13.068000000000001</v>
      </c>
      <c r="E25" s="28">
        <f t="shared" ref="E25:E34" si="3">C10-C$22</f>
        <v>-557.52268959999992</v>
      </c>
      <c r="F25" s="28">
        <f t="shared" ref="F25:F34" si="4">D25^2</f>
        <v>170.77262400000004</v>
      </c>
      <c r="G25" s="28">
        <f t="shared" ref="G25:G34" si="5">E25^2</f>
        <v>310831.54941881786</v>
      </c>
      <c r="H25" s="28">
        <f t="shared" ref="H25:H34" si="6">D25*E25</f>
        <v>7285.7065076928002</v>
      </c>
      <c r="I25" s="28">
        <f>'WYNIK - REG 10'!B$7*B10</f>
        <v>0</v>
      </c>
      <c r="J25" s="28">
        <f>(C10-I25-'WYNIK - REG 10'!B$8)^2</f>
        <v>259.24390636364006</v>
      </c>
      <c r="K25" s="29">
        <f>(1/8)*(10*J35)/(10*A35-B23^2)</f>
        <v>0.7720433152176136</v>
      </c>
      <c r="L25" s="30">
        <f>K25*A35/10</f>
        <v>222.57227469888798</v>
      </c>
      <c r="M25" s="19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</row>
    <row r="26" spans="1:86" s="27" customFormat="1" ht="12" x14ac:dyDescent="0.2">
      <c r="A26" s="28">
        <f t="shared" si="0"/>
        <v>0</v>
      </c>
      <c r="B26" s="28">
        <f t="shared" si="0"/>
        <v>1.9468620899999997E-2</v>
      </c>
      <c r="C26" s="28">
        <f t="shared" si="1"/>
        <v>0</v>
      </c>
      <c r="D26" s="28">
        <f t="shared" si="2"/>
        <v>-13.068000000000001</v>
      </c>
      <c r="E26" s="28">
        <f t="shared" si="3"/>
        <v>-557.85139559999993</v>
      </c>
      <c r="F26" s="28">
        <f t="shared" si="4"/>
        <v>170.77262400000004</v>
      </c>
      <c r="G26" s="28">
        <f t="shared" si="5"/>
        <v>311198.17957286764</v>
      </c>
      <c r="H26" s="28">
        <f t="shared" si="6"/>
        <v>7290.0020377007995</v>
      </c>
      <c r="I26" s="28">
        <f>'WYNIK - REG 10'!B$7*B11</f>
        <v>0</v>
      </c>
      <c r="J26" s="28">
        <f>(C11-I26-'WYNIK - REG 10'!B$8)^2</f>
        <v>269.9369794254502</v>
      </c>
      <c r="K26" s="31"/>
      <c r="L26" s="31"/>
      <c r="M26" s="19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</row>
    <row r="27" spans="1:86" s="27" customFormat="1" ht="12" x14ac:dyDescent="0.2">
      <c r="A27" s="28">
        <f t="shared" si="0"/>
        <v>25.200399999999995</v>
      </c>
      <c r="B27" s="28">
        <f t="shared" si="0"/>
        <v>40182.904611427599</v>
      </c>
      <c r="C27" s="28">
        <f t="shared" si="1"/>
        <v>1006.2928347999999</v>
      </c>
      <c r="D27" s="28">
        <f t="shared" si="2"/>
        <v>-8.0480000000000018</v>
      </c>
      <c r="E27" s="28">
        <f t="shared" si="3"/>
        <v>-357.5341856</v>
      </c>
      <c r="F27" s="28">
        <f t="shared" si="4"/>
        <v>64.770304000000024</v>
      </c>
      <c r="G27" s="28">
        <f t="shared" si="5"/>
        <v>127830.69387265525</v>
      </c>
      <c r="H27" s="28">
        <f t="shared" si="6"/>
        <v>2877.4351257088006</v>
      </c>
      <c r="I27" s="28">
        <f>'WYNIK - REG 10'!B$7*B12</f>
        <v>207.98413039039639</v>
      </c>
      <c r="J27" s="28">
        <f>(C12-I27-'WYNIK - REG 10'!B$8)^2</f>
        <v>580.64995563038747</v>
      </c>
      <c r="K27" s="31"/>
      <c r="L27" s="31"/>
      <c r="M27" s="19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</row>
    <row r="28" spans="1:86" s="27" customFormat="1" ht="12" x14ac:dyDescent="0.2">
      <c r="A28" s="28">
        <f t="shared" si="0"/>
        <v>25.200399999999995</v>
      </c>
      <c r="B28" s="28">
        <f t="shared" si="0"/>
        <v>40987.302239304103</v>
      </c>
      <c r="C28" s="28">
        <f t="shared" si="1"/>
        <v>1016.3151141999999</v>
      </c>
      <c r="D28" s="28">
        <f t="shared" si="2"/>
        <v>-8.0480000000000018</v>
      </c>
      <c r="E28" s="28">
        <f t="shared" si="3"/>
        <v>-355.53771559999996</v>
      </c>
      <c r="F28" s="28">
        <f t="shared" si="4"/>
        <v>64.770304000000024</v>
      </c>
      <c r="G28" s="28">
        <f t="shared" si="5"/>
        <v>126407.06721406645</v>
      </c>
      <c r="H28" s="28">
        <f t="shared" si="6"/>
        <v>2861.3675351488005</v>
      </c>
      <c r="I28" s="28">
        <f>'WYNIK - REG 10'!B$7*B13</f>
        <v>207.98413039039639</v>
      </c>
      <c r="J28" s="28">
        <f>(C13-I28-'WYNIK - REG 10'!B$8)^2</f>
        <v>488.41925325299331</v>
      </c>
      <c r="K28" s="31"/>
      <c r="L28" s="31"/>
      <c r="M28" s="19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</row>
    <row r="29" spans="1:86" s="27" customFormat="1" ht="12" x14ac:dyDescent="0.2">
      <c r="A29" s="28">
        <f t="shared" si="0"/>
        <v>100.60089999999998</v>
      </c>
      <c r="B29" s="28">
        <f t="shared" si="0"/>
        <v>234997.52212308487</v>
      </c>
      <c r="C29" s="28">
        <f t="shared" si="1"/>
        <v>4862.1972628999993</v>
      </c>
      <c r="D29" s="28">
        <f t="shared" si="2"/>
        <v>-3.038000000000002</v>
      </c>
      <c r="E29" s="28">
        <f t="shared" si="3"/>
        <v>-73.225495599999988</v>
      </c>
      <c r="F29" s="28">
        <f t="shared" si="4"/>
        <v>9.2294440000000115</v>
      </c>
      <c r="G29" s="28">
        <f t="shared" si="5"/>
        <v>5361.9732058656173</v>
      </c>
      <c r="H29" s="28">
        <f t="shared" si="6"/>
        <v>222.4590556328001</v>
      </c>
      <c r="I29" s="28">
        <f>'WYNIK - REG 10'!B$7*B14</f>
        <v>415.55394976407882</v>
      </c>
      <c r="J29" s="28">
        <f>(C14-I29-'WYNIK - REG 10'!B$8)^2</f>
        <v>2771.2003025173067</v>
      </c>
      <c r="K29" s="31"/>
      <c r="L29" s="31"/>
      <c r="M29" s="19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</row>
    <row r="30" spans="1:86" s="27" customFormat="1" ht="12" x14ac:dyDescent="0.2">
      <c r="A30" s="28">
        <f t="shared" si="0"/>
        <v>100.60089999999998</v>
      </c>
      <c r="B30" s="28">
        <f t="shared" si="0"/>
        <v>229535.62183353762</v>
      </c>
      <c r="C30" s="28">
        <f t="shared" si="1"/>
        <v>4805.3605627999996</v>
      </c>
      <c r="D30" s="28">
        <f t="shared" si="2"/>
        <v>-3.038000000000002</v>
      </c>
      <c r="E30" s="28">
        <f t="shared" si="3"/>
        <v>-78.892165599999942</v>
      </c>
      <c r="F30" s="28">
        <f t="shared" si="4"/>
        <v>9.2294440000000115</v>
      </c>
      <c r="G30" s="28">
        <f t="shared" si="5"/>
        <v>6223.973793057814</v>
      </c>
      <c r="H30" s="28">
        <f t="shared" si="6"/>
        <v>239.67439909279997</v>
      </c>
      <c r="I30" s="28">
        <f>'WYNIK - REG 10'!B$7*B15</f>
        <v>415.55394976407882</v>
      </c>
      <c r="J30" s="28">
        <f>(C15-I30-'WYNIK - REG 10'!B$8)^2</f>
        <v>2206.6995993110722</v>
      </c>
      <c r="K30" s="31"/>
      <c r="L30" s="31"/>
      <c r="M30" s="19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</row>
    <row r="31" spans="1:86" s="27" customFormat="1" ht="12" x14ac:dyDescent="0.2">
      <c r="A31" s="28">
        <f t="shared" si="0"/>
        <v>403.60809999999998</v>
      </c>
      <c r="B31" s="28">
        <f t="shared" si="0"/>
        <v>732560.78727552248</v>
      </c>
      <c r="C31" s="28">
        <f t="shared" si="1"/>
        <v>17194.983788500002</v>
      </c>
      <c r="D31" s="28">
        <f t="shared" si="2"/>
        <v>7.0219999999999985</v>
      </c>
      <c r="E31" s="28">
        <f t="shared" si="3"/>
        <v>297.90672440000003</v>
      </c>
      <c r="F31" s="28">
        <f t="shared" si="4"/>
        <v>49.308483999999979</v>
      </c>
      <c r="G31" s="28">
        <f t="shared" si="5"/>
        <v>88748.41644273758</v>
      </c>
      <c r="H31" s="28">
        <f t="shared" si="6"/>
        <v>2091.9010187367999</v>
      </c>
      <c r="I31" s="28">
        <f>'WYNIK - REG 10'!B$7*B16</f>
        <v>832.35083257829956</v>
      </c>
      <c r="J31" s="28">
        <f>(C16-I31-'WYNIK - REG 10'!B$8)^2</f>
        <v>48.685903458577819</v>
      </c>
      <c r="K31" s="31"/>
      <c r="L31" s="31"/>
      <c r="M31" s="19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</row>
    <row r="32" spans="1:86" s="27" customFormat="1" ht="12" customHeight="1" x14ac:dyDescent="0.2">
      <c r="A32" s="28">
        <f t="shared" si="0"/>
        <v>403.60809999999998</v>
      </c>
      <c r="B32" s="28">
        <f t="shared" si="0"/>
        <v>731764.07771041</v>
      </c>
      <c r="C32" s="28">
        <f t="shared" si="1"/>
        <v>17185.630889</v>
      </c>
      <c r="D32" s="28">
        <f t="shared" si="2"/>
        <v>7.0219999999999985</v>
      </c>
      <c r="E32" s="28">
        <f t="shared" si="3"/>
        <v>297.44117440000002</v>
      </c>
      <c r="F32" s="28">
        <f t="shared" si="4"/>
        <v>49.308483999999979</v>
      </c>
      <c r="G32" s="28">
        <f t="shared" si="5"/>
        <v>88471.252228451223</v>
      </c>
      <c r="H32" s="28">
        <f t="shared" si="6"/>
        <v>2088.6319266367996</v>
      </c>
      <c r="I32" s="28">
        <f>'WYNIK - REG 10'!B$7*B17</f>
        <v>832.35083257829956</v>
      </c>
      <c r="J32" s="28">
        <f>(C17-I32-'WYNIK - REG 10'!B$8)^2</f>
        <v>42.40586350873788</v>
      </c>
      <c r="K32" s="31"/>
      <c r="L32" s="31"/>
      <c r="M32" s="19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</row>
    <row r="33" spans="1:86" s="27" customFormat="1" ht="12" customHeight="1" x14ac:dyDescent="0.2">
      <c r="A33" s="28">
        <f t="shared" si="0"/>
        <v>912.04</v>
      </c>
      <c r="B33" s="28">
        <f t="shared" si="0"/>
        <v>1564414.1608830846</v>
      </c>
      <c r="C33" s="28">
        <f t="shared" si="1"/>
        <v>37773.115985999997</v>
      </c>
      <c r="D33" s="28">
        <f t="shared" si="2"/>
        <v>17.131999999999998</v>
      </c>
      <c r="E33" s="28">
        <f t="shared" si="3"/>
        <v>692.77450439999996</v>
      </c>
      <c r="F33" s="28">
        <f t="shared" si="4"/>
        <v>293.50542399999995</v>
      </c>
      <c r="G33" s="28">
        <f t="shared" si="5"/>
        <v>479936.51394666557</v>
      </c>
      <c r="H33" s="28">
        <f t="shared" si="6"/>
        <v>11868.612809380798</v>
      </c>
      <c r="I33" s="28">
        <f>'WYNIK - REG 10'!B$7*B18</f>
        <v>1251.2192704760898</v>
      </c>
      <c r="J33" s="28">
        <f>(C18-I33-'WYNIK - REG 10'!B$8)^2</f>
        <v>289.78693573751696</v>
      </c>
      <c r="K33" s="31"/>
      <c r="L33" s="31"/>
      <c r="M33" s="19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</row>
    <row r="34" spans="1:86" s="27" customFormat="1" ht="12" customHeight="1" x14ac:dyDescent="0.2">
      <c r="A34" s="28">
        <f t="shared" si="0"/>
        <v>912.04</v>
      </c>
      <c r="B34" s="28">
        <f t="shared" si="0"/>
        <v>1563580.611770909</v>
      </c>
      <c r="C34" s="28">
        <f t="shared" si="1"/>
        <v>37763.051533999998</v>
      </c>
      <c r="D34" s="28">
        <f t="shared" si="2"/>
        <v>17.131999999999998</v>
      </c>
      <c r="E34" s="28">
        <f t="shared" si="3"/>
        <v>692.44124440000007</v>
      </c>
      <c r="F34" s="28">
        <f t="shared" si="4"/>
        <v>293.50542399999995</v>
      </c>
      <c r="G34" s="28">
        <f t="shared" si="5"/>
        <v>479474.87694622064</v>
      </c>
      <c r="H34" s="28">
        <f t="shared" si="6"/>
        <v>11862.9033990608</v>
      </c>
      <c r="I34" s="28">
        <f>'WYNIK - REG 10'!B$7*B19</f>
        <v>1251.2192704760898</v>
      </c>
      <c r="J34" s="28">
        <f>(C19-I34-'WYNIK - REG 10'!B$8)^2</f>
        <v>301.24425419567393</v>
      </c>
      <c r="K34" s="31"/>
      <c r="L34" s="31"/>
      <c r="M34" s="19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</row>
    <row r="35" spans="1:86" s="27" customFormat="1" ht="12" x14ac:dyDescent="0.2">
      <c r="A35" s="32">
        <f t="shared" ref="A35:J35" si="7">SUM(A25:A34)</f>
        <v>2882.8987999999999</v>
      </c>
      <c r="B35" s="32">
        <f t="shared" si="7"/>
        <v>5138023.2271608533</v>
      </c>
      <c r="C35" s="32">
        <f t="shared" si="7"/>
        <v>121606.9479722</v>
      </c>
      <c r="D35" s="32">
        <f t="shared" si="7"/>
        <v>0</v>
      </c>
      <c r="E35" s="32">
        <f t="shared" si="7"/>
        <v>0</v>
      </c>
      <c r="F35" s="32">
        <f t="shared" si="7"/>
        <v>1175.17256</v>
      </c>
      <c r="G35" s="32">
        <f t="shared" si="7"/>
        <v>2024484.4966414054</v>
      </c>
      <c r="H35" s="32">
        <f t="shared" si="7"/>
        <v>48688.693814792001</v>
      </c>
      <c r="I35" s="32">
        <f t="shared" si="7"/>
        <v>5414.2163664177297</v>
      </c>
      <c r="J35" s="32">
        <f t="shared" si="7"/>
        <v>7258.2729534013561</v>
      </c>
      <c r="K35" s="31"/>
      <c r="L35" s="31"/>
      <c r="M35" s="19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</row>
    <row r="36" spans="1:86" s="21" customFormat="1" x14ac:dyDescent="0.2">
      <c r="M36" s="16"/>
    </row>
    <row r="37" spans="1:86" s="21" customFormat="1" x14ac:dyDescent="0.2">
      <c r="A37" s="20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86" s="21" customFormat="1" x14ac:dyDescent="0.2">
      <c r="A38" s="16"/>
      <c r="B38" s="16"/>
      <c r="C38" s="17"/>
      <c r="D38" s="16"/>
      <c r="E38" s="16"/>
      <c r="F38" s="16"/>
      <c r="M38" s="17"/>
    </row>
    <row r="39" spans="1:86" s="21" customFormat="1" x14ac:dyDescent="0.2">
      <c r="C39" s="17"/>
      <c r="D39" s="16"/>
      <c r="E39" s="16"/>
      <c r="F39" s="16"/>
      <c r="M39" s="17"/>
    </row>
    <row r="40" spans="1:86" s="21" customFormat="1" x14ac:dyDescent="0.2">
      <c r="C40" s="17"/>
      <c r="D40" s="22"/>
      <c r="E40" s="16"/>
      <c r="F40" s="16"/>
      <c r="M40" s="17"/>
    </row>
    <row r="41" spans="1:86" s="21" customFormat="1" x14ac:dyDescent="0.2">
      <c r="C41" s="17"/>
    </row>
    <row r="42" spans="1:86" s="21" customFormat="1" x14ac:dyDescent="0.2"/>
    <row r="43" spans="1:86" s="21" customFormat="1" x14ac:dyDescent="0.2">
      <c r="C43" s="17"/>
    </row>
    <row r="44" spans="1:86" s="21" customFormat="1" x14ac:dyDescent="0.2"/>
    <row r="45" spans="1:86" s="21" customFormat="1" x14ac:dyDescent="0.2">
      <c r="C45" s="17"/>
      <c r="D45" s="22"/>
      <c r="N45" s="23"/>
    </row>
    <row r="46" spans="1:86" s="21" customFormat="1" x14ac:dyDescent="0.2"/>
    <row r="47" spans="1:86" s="21" customFormat="1" x14ac:dyDescent="0.2"/>
    <row r="48" spans="1:86" s="21" customFormat="1" x14ac:dyDescent="0.2"/>
    <row r="49" s="21" customFormat="1" x14ac:dyDescent="0.2"/>
    <row r="50" s="21" customFormat="1" x14ac:dyDescent="0.2"/>
    <row r="51" s="21" customFormat="1" x14ac:dyDescent="0.2"/>
    <row r="52" s="21" customFormat="1" x14ac:dyDescent="0.2"/>
    <row r="53" s="21" customFormat="1" x14ac:dyDescent="0.2"/>
    <row r="54" s="21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</sheetData>
  <sheetProtection selectLockedCells="1" selectUnlockedCells="1"/>
  <mergeCells count="4">
    <mergeCell ref="A1:H1"/>
    <mergeCell ref="A8:C8"/>
    <mergeCell ref="A5:C5"/>
    <mergeCell ref="A6:C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8"/>
  <sheetViews>
    <sheetView showRowColHeaders="0" workbookViewId="0">
      <selection activeCell="C24" sqref="A1:H24"/>
    </sheetView>
  </sheetViews>
  <sheetFormatPr defaultRowHeight="12.75" x14ac:dyDescent="0.2"/>
  <cols>
    <col min="1" max="1" width="31.7109375" customWidth="1"/>
    <col min="2" max="2" width="18.42578125" customWidth="1"/>
    <col min="3" max="33" width="9.140625" style="61"/>
  </cols>
  <sheetData>
    <row r="1" spans="1:8" s="61" customFormat="1" x14ac:dyDescent="0.2"/>
    <row r="2" spans="1:8" s="61" customFormat="1" x14ac:dyDescent="0.2"/>
    <row r="3" spans="1:8" s="61" customFormat="1" x14ac:dyDescent="0.2"/>
    <row r="4" spans="1:8" s="61" customFormat="1" x14ac:dyDescent="0.2"/>
    <row r="5" spans="1:8" s="61" customFormat="1" x14ac:dyDescent="0.2"/>
    <row r="6" spans="1:8" s="61" customFormat="1" ht="41.25" customHeight="1" x14ac:dyDescent="0.2">
      <c r="A6" s="92" t="s">
        <v>30</v>
      </c>
      <c r="B6" s="92"/>
    </row>
    <row r="7" spans="1:8" x14ac:dyDescent="0.2">
      <c r="A7" s="63" t="s">
        <v>2</v>
      </c>
      <c r="B7" s="64">
        <f>(10*'DANE WEJŚCIOWE - REG 10'!C35-('DANE WEJŚCIOWE - REG 10'!B23*'DANE WEJŚCIOWE - REG 10'!C23))/(10*'DANE WEJŚCIOWE - REG 10'!A35-'DANE WEJŚCIOWE - REG 10'!B23^2)</f>
        <v>41.431101671393705</v>
      </c>
    </row>
    <row r="8" spans="1:8" x14ac:dyDescent="0.2">
      <c r="A8" s="10" t="s">
        <v>3</v>
      </c>
      <c r="B8" s="11">
        <f>(('DANE WEJŚCIOWE - REG 10'!C23*'DANE WEJŚCIOWE - REG 10'!A35)-('DANE WEJŚCIOWE - REG 10'!C35*'DANE WEJŚCIOWE - REG 10'!B23))/(10*'DANE WEJŚCIOWE - REG 10'!A35-'DANE WEJŚCIOWE - REG 10'!B23^2)</f>
        <v>16.5692889582273</v>
      </c>
    </row>
    <row r="9" spans="1:8" ht="27" x14ac:dyDescent="0.2">
      <c r="A9" s="12" t="s">
        <v>8</v>
      </c>
      <c r="B9" s="11">
        <f>SQRT('DANE WEJŚCIOWE - REG 10'!K25)</f>
        <v>0.8786599542585366</v>
      </c>
    </row>
    <row r="10" spans="1:8" ht="27" x14ac:dyDescent="0.2">
      <c r="A10" s="12" t="s">
        <v>9</v>
      </c>
      <c r="B10" s="11">
        <f>SQRT('DANE WEJŚCIOWE - REG 10'!L25)</f>
        <v>14.918856346881553</v>
      </c>
    </row>
    <row r="11" spans="1:8" x14ac:dyDescent="0.2">
      <c r="A11" s="13" t="s">
        <v>4</v>
      </c>
      <c r="B11" s="14">
        <f>'DANE WEJŚCIOWE - REG 10'!H35/SQRT('DANE WEJŚCIOWE - REG 10'!F35*'DANE WEJŚCIOWE - REG 10'!G35)</f>
        <v>0.99820576785705228</v>
      </c>
    </row>
    <row r="12" spans="1:8" ht="15" x14ac:dyDescent="0.2">
      <c r="A12" s="10" t="s">
        <v>10</v>
      </c>
      <c r="B12" s="14">
        <f>B11^2</f>
        <v>0.9964147549830874</v>
      </c>
    </row>
    <row r="13" spans="1:8" s="61" customFormat="1" x14ac:dyDescent="0.2"/>
    <row r="14" spans="1:8" s="61" customFormat="1" x14ac:dyDescent="0.2"/>
    <row r="15" spans="1:8" s="61" customFormat="1" ht="36.75" customHeight="1" x14ac:dyDescent="0.2">
      <c r="A15" s="89" t="s">
        <v>28</v>
      </c>
      <c r="B15" s="89"/>
      <c r="C15" s="89"/>
      <c r="D15" s="89"/>
      <c r="E15" s="89"/>
      <c r="F15" s="89"/>
      <c r="G15" s="89"/>
      <c r="H15" s="89"/>
    </row>
    <row r="16" spans="1:8" s="61" customFormat="1" ht="24" customHeight="1" x14ac:dyDescent="0.2">
      <c r="A16" s="90" t="s">
        <v>32</v>
      </c>
      <c r="B16" s="91"/>
      <c r="C16" s="91"/>
      <c r="D16" s="91"/>
      <c r="E16" s="91"/>
      <c r="F16" s="91"/>
      <c r="G16" s="91"/>
      <c r="H16" s="91"/>
    </row>
    <row r="17" s="61" customFormat="1" x14ac:dyDescent="0.2"/>
    <row r="18" s="61" customFormat="1" x14ac:dyDescent="0.2"/>
    <row r="19" s="61" customFormat="1" x14ac:dyDescent="0.2"/>
    <row r="20" s="61" customFormat="1" x14ac:dyDescent="0.2"/>
    <row r="21" s="61" customFormat="1" x14ac:dyDescent="0.2"/>
    <row r="22" s="61" customFormat="1" x14ac:dyDescent="0.2"/>
    <row r="23" s="61" customFormat="1" x14ac:dyDescent="0.2"/>
    <row r="24" s="61" customFormat="1" x14ac:dyDescent="0.2"/>
    <row r="25" s="61" customFormat="1" x14ac:dyDescent="0.2"/>
    <row r="26" s="61" customFormat="1" x14ac:dyDescent="0.2"/>
    <row r="27" s="61" customFormat="1" x14ac:dyDescent="0.2"/>
    <row r="28" s="61" customFormat="1" x14ac:dyDescent="0.2"/>
    <row r="29" s="61" customFormat="1" x14ac:dyDescent="0.2"/>
    <row r="30" s="61" customFormat="1" x14ac:dyDescent="0.2"/>
    <row r="31" s="61" customFormat="1" x14ac:dyDescent="0.2"/>
    <row r="32" s="61" customFormat="1" x14ac:dyDescent="0.2"/>
    <row r="33" s="61" customFormat="1" x14ac:dyDescent="0.2"/>
    <row r="34" s="61" customFormat="1" x14ac:dyDescent="0.2"/>
    <row r="35" s="61" customFormat="1" x14ac:dyDescent="0.2"/>
    <row r="36" s="61" customFormat="1" x14ac:dyDescent="0.2"/>
    <row r="37" s="61" customFormat="1" x14ac:dyDescent="0.2"/>
    <row r="38" s="61" customFormat="1" x14ac:dyDescent="0.2"/>
    <row r="39" s="61" customFormat="1" x14ac:dyDescent="0.2"/>
    <row r="40" s="61" customFormat="1" x14ac:dyDescent="0.2"/>
    <row r="41" s="61" customFormat="1" x14ac:dyDescent="0.2"/>
    <row r="42" s="61" customFormat="1" x14ac:dyDescent="0.2"/>
    <row r="43" s="61" customFormat="1" x14ac:dyDescent="0.2"/>
    <row r="44" s="61" customFormat="1" x14ac:dyDescent="0.2"/>
    <row r="45" s="61" customFormat="1" x14ac:dyDescent="0.2"/>
    <row r="46" s="61" customFormat="1" x14ac:dyDescent="0.2"/>
    <row r="47" s="61" customFormat="1" x14ac:dyDescent="0.2"/>
    <row r="48" s="61" customFormat="1" x14ac:dyDescent="0.2"/>
    <row r="49" s="61" customFormat="1" x14ac:dyDescent="0.2"/>
    <row r="50" s="61" customFormat="1" x14ac:dyDescent="0.2"/>
    <row r="51" s="61" customFormat="1" x14ac:dyDescent="0.2"/>
    <row r="52" s="61" customFormat="1" x14ac:dyDescent="0.2"/>
    <row r="53" s="61" customFormat="1" x14ac:dyDescent="0.2"/>
    <row r="54" s="61" customFormat="1" x14ac:dyDescent="0.2"/>
    <row r="55" s="61" customFormat="1" x14ac:dyDescent="0.2"/>
    <row r="56" s="61" customFormat="1" x14ac:dyDescent="0.2"/>
    <row r="57" s="61" customFormat="1" x14ac:dyDescent="0.2"/>
    <row r="58" s="61" customFormat="1" x14ac:dyDescent="0.2"/>
    <row r="59" s="61" customFormat="1" x14ac:dyDescent="0.2"/>
    <row r="60" s="61" customFormat="1" x14ac:dyDescent="0.2"/>
    <row r="61" s="61" customFormat="1" x14ac:dyDescent="0.2"/>
    <row r="62" s="61" customFormat="1" x14ac:dyDescent="0.2"/>
    <row r="63" s="61" customFormat="1" x14ac:dyDescent="0.2"/>
    <row r="64" s="61" customFormat="1" x14ac:dyDescent="0.2"/>
    <row r="65" s="61" customFormat="1" x14ac:dyDescent="0.2"/>
    <row r="66" s="61" customFormat="1" x14ac:dyDescent="0.2"/>
    <row r="67" s="61" customFormat="1" x14ac:dyDescent="0.2"/>
    <row r="68" s="61" customFormat="1" x14ac:dyDescent="0.2"/>
    <row r="69" s="61" customFormat="1" x14ac:dyDescent="0.2"/>
    <row r="70" s="61" customFormat="1" x14ac:dyDescent="0.2"/>
    <row r="71" s="61" customFormat="1" x14ac:dyDescent="0.2"/>
    <row r="72" s="61" customFormat="1" x14ac:dyDescent="0.2"/>
    <row r="73" s="61" customFormat="1" x14ac:dyDescent="0.2"/>
    <row r="74" s="61" customFormat="1" x14ac:dyDescent="0.2"/>
    <row r="75" s="61" customFormat="1" x14ac:dyDescent="0.2"/>
    <row r="76" s="61" customFormat="1" x14ac:dyDescent="0.2"/>
    <row r="77" s="61" customFormat="1" x14ac:dyDescent="0.2"/>
    <row r="78" s="61" customFormat="1" x14ac:dyDescent="0.2"/>
    <row r="79" s="61" customFormat="1" x14ac:dyDescent="0.2"/>
    <row r="80" s="61" customFormat="1" x14ac:dyDescent="0.2"/>
    <row r="81" s="61" customFormat="1" x14ac:dyDescent="0.2"/>
    <row r="82" s="61" customFormat="1" x14ac:dyDescent="0.2"/>
    <row r="83" s="61" customFormat="1" x14ac:dyDescent="0.2"/>
    <row r="84" s="61" customFormat="1" x14ac:dyDescent="0.2"/>
    <row r="85" s="61" customFormat="1" x14ac:dyDescent="0.2"/>
    <row r="86" s="61" customFormat="1" x14ac:dyDescent="0.2"/>
    <row r="87" s="61" customFormat="1" x14ac:dyDescent="0.2"/>
    <row r="88" s="61" customFormat="1" x14ac:dyDescent="0.2"/>
    <row r="89" s="61" customFormat="1" x14ac:dyDescent="0.2"/>
    <row r="90" s="61" customFormat="1" x14ac:dyDescent="0.2"/>
    <row r="91" s="61" customFormat="1" x14ac:dyDescent="0.2"/>
    <row r="92" s="61" customFormat="1" x14ac:dyDescent="0.2"/>
    <row r="93" s="61" customFormat="1" x14ac:dyDescent="0.2"/>
    <row r="94" s="61" customFormat="1" x14ac:dyDescent="0.2"/>
    <row r="95" s="61" customFormat="1" x14ac:dyDescent="0.2"/>
    <row r="96" s="61" customFormat="1" x14ac:dyDescent="0.2"/>
    <row r="97" s="61" customFormat="1" x14ac:dyDescent="0.2"/>
    <row r="98" s="61" customFormat="1" x14ac:dyDescent="0.2"/>
    <row r="99" s="61" customFormat="1" x14ac:dyDescent="0.2"/>
    <row r="100" s="61" customFormat="1" x14ac:dyDescent="0.2"/>
    <row r="101" s="61" customFormat="1" x14ac:dyDescent="0.2"/>
    <row r="102" s="61" customFormat="1" x14ac:dyDescent="0.2"/>
    <row r="103" s="61" customFormat="1" x14ac:dyDescent="0.2"/>
    <row r="104" s="61" customFormat="1" x14ac:dyDescent="0.2"/>
    <row r="105" s="61" customFormat="1" x14ac:dyDescent="0.2"/>
    <row r="106" s="61" customFormat="1" x14ac:dyDescent="0.2"/>
    <row r="107" s="61" customFormat="1" x14ac:dyDescent="0.2"/>
    <row r="108" s="61" customFormat="1" x14ac:dyDescent="0.2"/>
    <row r="109" s="61" customFormat="1" x14ac:dyDescent="0.2"/>
    <row r="110" s="61" customFormat="1" x14ac:dyDescent="0.2"/>
    <row r="111" s="61" customFormat="1" x14ac:dyDescent="0.2"/>
    <row r="112" s="61" customFormat="1" x14ac:dyDescent="0.2"/>
    <row r="113" s="61" customFormat="1" x14ac:dyDescent="0.2"/>
    <row r="114" s="61" customFormat="1" x14ac:dyDescent="0.2"/>
    <row r="115" s="61" customFormat="1" x14ac:dyDescent="0.2"/>
    <row r="116" s="61" customFormat="1" x14ac:dyDescent="0.2"/>
    <row r="117" s="61" customFormat="1" x14ac:dyDescent="0.2"/>
    <row r="118" s="61" customFormat="1" x14ac:dyDescent="0.2"/>
    <row r="119" s="61" customFormat="1" x14ac:dyDescent="0.2"/>
    <row r="120" s="61" customFormat="1" x14ac:dyDescent="0.2"/>
    <row r="121" s="61" customFormat="1" x14ac:dyDescent="0.2"/>
    <row r="122" s="61" customFormat="1" x14ac:dyDescent="0.2"/>
    <row r="123" s="61" customFormat="1" x14ac:dyDescent="0.2"/>
    <row r="124" s="61" customFormat="1" x14ac:dyDescent="0.2"/>
    <row r="125" s="61" customFormat="1" x14ac:dyDescent="0.2"/>
    <row r="126" s="61" customFormat="1" x14ac:dyDescent="0.2"/>
    <row r="127" s="61" customFormat="1" x14ac:dyDescent="0.2"/>
    <row r="128" s="61" customFormat="1" x14ac:dyDescent="0.2"/>
    <row r="129" s="61" customFormat="1" x14ac:dyDescent="0.2"/>
    <row r="130" s="61" customFormat="1" x14ac:dyDescent="0.2"/>
    <row r="131" s="61" customFormat="1" x14ac:dyDescent="0.2"/>
    <row r="132" s="61" customFormat="1" x14ac:dyDescent="0.2"/>
    <row r="133" s="61" customFormat="1" x14ac:dyDescent="0.2"/>
    <row r="134" s="61" customFormat="1" x14ac:dyDescent="0.2"/>
    <row r="135" s="61" customFormat="1" x14ac:dyDescent="0.2"/>
    <row r="136" s="61" customFormat="1" x14ac:dyDescent="0.2"/>
    <row r="137" s="61" customFormat="1" x14ac:dyDescent="0.2"/>
    <row r="138" s="61" customFormat="1" x14ac:dyDescent="0.2"/>
  </sheetData>
  <sheetProtection algorithmName="SHA-512" hashValue="+FTYdia+k4Jeb6E9tu62AEtOwDdNGffXC5QMeA81ip/IElyZY7DD6AelxwyuHifrwfuIJQl/gijqpcwTnLn85Q==" saltValue="wlCngfyypRAin0jx6v/TAA==" spinCount="100000" sheet="1" objects="1" scenarios="1" selectLockedCells="1" selectUnlockedCells="1"/>
  <mergeCells count="3">
    <mergeCell ref="A15:H15"/>
    <mergeCell ref="A16:H16"/>
    <mergeCell ref="A6:B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74"/>
  <sheetViews>
    <sheetView zoomScaleNormal="100" workbookViewId="0">
      <selection activeCell="D13" sqref="D13"/>
    </sheetView>
  </sheetViews>
  <sheetFormatPr defaultRowHeight="12.75" x14ac:dyDescent="0.2"/>
  <cols>
    <col min="1" max="1" width="15.140625" style="8" customWidth="1"/>
    <col min="2" max="2" width="15.5703125" style="8" customWidth="1"/>
    <col min="3" max="3" width="17.7109375" style="8" customWidth="1"/>
    <col min="4" max="6" width="9.7109375" style="8" customWidth="1"/>
    <col min="7" max="8" width="12.5703125" style="8" customWidth="1"/>
    <col min="9" max="9" width="9.7109375" style="8" customWidth="1"/>
    <col min="10" max="11" width="12.5703125" style="8" customWidth="1"/>
    <col min="12" max="12" width="9.7109375" style="8" customWidth="1"/>
    <col min="13" max="13" width="11" style="7" customWidth="1"/>
    <col min="14" max="86" width="9.140625" style="7"/>
    <col min="87" max="16384" width="9.140625" style="8"/>
  </cols>
  <sheetData>
    <row r="1" spans="1:12" ht="21" x14ac:dyDescent="0.35">
      <c r="A1" s="93"/>
      <c r="B1" s="94"/>
      <c r="C1" s="94"/>
      <c r="D1" s="94"/>
      <c r="E1" s="94"/>
      <c r="F1" s="94"/>
      <c r="G1" s="94"/>
      <c r="H1" s="94"/>
      <c r="I1" s="7"/>
      <c r="J1" s="7"/>
      <c r="K1" s="7"/>
      <c r="L1" s="7"/>
    </row>
    <row r="2" spans="1:12" ht="21" x14ac:dyDescent="0.35">
      <c r="A2" s="60"/>
      <c r="B2" s="60"/>
      <c r="C2" s="60"/>
      <c r="D2" s="60"/>
      <c r="E2" s="60"/>
      <c r="F2" s="60"/>
      <c r="G2" s="60"/>
      <c r="H2" s="60"/>
      <c r="I2" s="7"/>
      <c r="J2" s="7"/>
      <c r="K2" s="7"/>
      <c r="L2" s="7"/>
    </row>
    <row r="3" spans="1:12" ht="20.25" customHeight="1" x14ac:dyDescent="0.35">
      <c r="A3" s="60"/>
      <c r="B3" s="60"/>
      <c r="C3" s="60"/>
      <c r="D3" s="60"/>
      <c r="E3" s="60"/>
      <c r="F3" s="60"/>
      <c r="G3" s="60"/>
      <c r="H3" s="60"/>
      <c r="I3" s="7"/>
      <c r="J3" s="7"/>
      <c r="K3" s="7"/>
      <c r="L3" s="7"/>
    </row>
    <row r="4" spans="1:12" ht="15.75" customHeight="1" x14ac:dyDescent="0.35">
      <c r="A4" s="87" t="s">
        <v>26</v>
      </c>
      <c r="B4" s="87"/>
      <c r="C4" s="87"/>
      <c r="D4" s="60"/>
      <c r="E4" s="60"/>
      <c r="F4" s="60"/>
      <c r="G4" s="60"/>
      <c r="H4" s="60"/>
      <c r="I4" s="7"/>
      <c r="J4" s="7"/>
      <c r="K4" s="7"/>
      <c r="L4" s="7"/>
    </row>
    <row r="5" spans="1:12" ht="13.5" customHeight="1" x14ac:dyDescent="0.35">
      <c r="A5" s="88" t="s">
        <v>27</v>
      </c>
      <c r="B5" s="88"/>
      <c r="C5" s="88"/>
      <c r="D5" s="60"/>
      <c r="E5" s="60"/>
      <c r="F5" s="60"/>
      <c r="G5" s="60"/>
      <c r="H5" s="60"/>
      <c r="I5" s="7"/>
      <c r="J5" s="7"/>
      <c r="K5" s="7"/>
      <c r="L5" s="7"/>
    </row>
    <row r="6" spans="1:12" ht="21" x14ac:dyDescent="0.35">
      <c r="A6" s="60"/>
      <c r="B6" s="60"/>
      <c r="C6" s="60"/>
      <c r="D6" s="60"/>
      <c r="E6" s="60"/>
      <c r="F6" s="60"/>
      <c r="G6" s="60"/>
      <c r="H6" s="60"/>
      <c r="I6" s="7"/>
      <c r="J6" s="7"/>
      <c r="K6" s="7"/>
      <c r="L6" s="7"/>
    </row>
    <row r="7" spans="1:12" ht="48" customHeight="1" x14ac:dyDescent="0.2">
      <c r="A7" s="95" t="s">
        <v>31</v>
      </c>
      <c r="B7" s="95"/>
      <c r="C7" s="95"/>
      <c r="D7" s="7"/>
      <c r="E7" s="7"/>
      <c r="F7" s="7"/>
      <c r="G7" s="7"/>
      <c r="H7" s="7"/>
      <c r="I7" s="7"/>
      <c r="J7" s="7"/>
      <c r="K7" s="7"/>
      <c r="L7" s="7"/>
    </row>
    <row r="8" spans="1:12" ht="14.25" x14ac:dyDescent="0.25">
      <c r="A8" s="34" t="s">
        <v>1</v>
      </c>
      <c r="B8" s="34" t="s">
        <v>24</v>
      </c>
      <c r="C8" s="34" t="s">
        <v>25</v>
      </c>
      <c r="D8" s="7"/>
      <c r="E8" s="7"/>
      <c r="F8" s="7"/>
      <c r="G8" s="7"/>
      <c r="H8" s="7"/>
      <c r="I8" s="7"/>
      <c r="J8" s="7"/>
      <c r="K8" s="7"/>
      <c r="L8" s="7"/>
    </row>
    <row r="9" spans="1:12" x14ac:dyDescent="0.2">
      <c r="A9" s="59">
        <v>1</v>
      </c>
      <c r="B9" s="9">
        <v>0</v>
      </c>
      <c r="C9" s="62">
        <v>0.46823599999999999</v>
      </c>
      <c r="D9" s="7"/>
      <c r="E9" s="7"/>
      <c r="F9" s="7"/>
      <c r="G9" s="7"/>
      <c r="H9" s="7"/>
      <c r="I9" s="7"/>
      <c r="J9" s="7"/>
      <c r="K9" s="7"/>
      <c r="L9" s="7"/>
    </row>
    <row r="10" spans="1:12" x14ac:dyDescent="0.2">
      <c r="A10" s="59">
        <v>2</v>
      </c>
      <c r="B10" s="9">
        <v>0</v>
      </c>
      <c r="C10" s="62">
        <v>0.13952999999999999</v>
      </c>
      <c r="D10" s="7"/>
      <c r="E10" s="7"/>
      <c r="F10" s="7"/>
      <c r="G10" s="7"/>
      <c r="H10" s="7"/>
      <c r="I10" s="7"/>
      <c r="J10" s="7"/>
      <c r="K10" s="7"/>
      <c r="L10" s="7"/>
    </row>
    <row r="11" spans="1:12" x14ac:dyDescent="0.2">
      <c r="A11" s="59">
        <v>3</v>
      </c>
      <c r="B11" s="9">
        <v>0</v>
      </c>
      <c r="C11" s="62">
        <v>0.13952999999999999</v>
      </c>
      <c r="D11" s="7"/>
      <c r="E11" s="7"/>
      <c r="F11" s="7"/>
      <c r="G11" s="7"/>
      <c r="H11" s="7"/>
      <c r="I11" s="7"/>
      <c r="J11" s="7"/>
      <c r="K11" s="7"/>
      <c r="L11" s="7"/>
    </row>
    <row r="12" spans="1:12" x14ac:dyDescent="0.2">
      <c r="A12" s="59">
        <v>4</v>
      </c>
      <c r="B12" s="9">
        <v>5.0199999999999996</v>
      </c>
      <c r="C12" s="62">
        <v>200.45674</v>
      </c>
      <c r="D12" s="7"/>
      <c r="E12" s="7"/>
      <c r="F12" s="7"/>
      <c r="G12" s="7"/>
      <c r="H12" s="7"/>
      <c r="I12" s="7"/>
      <c r="J12" s="7"/>
      <c r="K12" s="7"/>
      <c r="L12" s="7"/>
    </row>
    <row r="13" spans="1:12" x14ac:dyDescent="0.2">
      <c r="A13" s="59">
        <v>5</v>
      </c>
      <c r="B13" s="9">
        <v>5.0199999999999996</v>
      </c>
      <c r="C13" s="62">
        <v>202.45321000000001</v>
      </c>
      <c r="D13" s="7"/>
      <c r="E13" s="7"/>
      <c r="F13" s="7"/>
      <c r="G13" s="7"/>
      <c r="H13" s="7"/>
      <c r="I13" s="7"/>
      <c r="J13" s="7"/>
      <c r="K13" s="7"/>
      <c r="L13" s="7"/>
    </row>
    <row r="14" spans="1:12" x14ac:dyDescent="0.2">
      <c r="A14" s="59">
        <v>6</v>
      </c>
      <c r="B14" s="9">
        <v>5.0199999999999996</v>
      </c>
      <c r="C14" s="62">
        <v>202.45321000000001</v>
      </c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2">
      <c r="A15" s="59">
        <v>7</v>
      </c>
      <c r="B15" s="9">
        <v>10.029999999999999</v>
      </c>
      <c r="C15" s="62">
        <v>484.76542999999998</v>
      </c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">
      <c r="A16" s="59">
        <v>8</v>
      </c>
      <c r="B16" s="9">
        <v>10.029999999999999</v>
      </c>
      <c r="C16" s="62">
        <v>484.76542999999998</v>
      </c>
      <c r="D16" s="7"/>
      <c r="E16" s="7"/>
      <c r="F16" s="7"/>
      <c r="G16" s="7"/>
      <c r="H16" s="7"/>
      <c r="I16" s="7"/>
      <c r="J16" s="7"/>
      <c r="K16" s="7"/>
      <c r="L16" s="7"/>
    </row>
    <row r="17" spans="1:86" x14ac:dyDescent="0.2">
      <c r="A17" s="59">
        <v>9</v>
      </c>
      <c r="B17" s="9">
        <v>10.029999999999999</v>
      </c>
      <c r="C17" s="62">
        <v>479.09876000000003</v>
      </c>
      <c r="D17" s="7"/>
      <c r="E17" s="7"/>
      <c r="F17" s="7"/>
      <c r="G17" s="7"/>
      <c r="H17" s="7"/>
      <c r="I17" s="7"/>
      <c r="J17" s="7"/>
      <c r="K17" s="7"/>
      <c r="L17" s="7"/>
    </row>
    <row r="18" spans="1:86" x14ac:dyDescent="0.2">
      <c r="A18" s="59">
        <v>10</v>
      </c>
      <c r="B18" s="9">
        <v>20.09</v>
      </c>
      <c r="C18" s="62">
        <v>855.89765</v>
      </c>
      <c r="D18" s="7"/>
      <c r="E18" s="7"/>
      <c r="F18" s="7"/>
      <c r="G18" s="7"/>
      <c r="H18" s="7"/>
      <c r="I18" s="7"/>
      <c r="J18" s="7"/>
      <c r="K18" s="7"/>
      <c r="L18" s="7"/>
    </row>
    <row r="19" spans="1:86" x14ac:dyDescent="0.2">
      <c r="A19" s="59">
        <v>11</v>
      </c>
      <c r="B19" s="9">
        <v>20.09</v>
      </c>
      <c r="C19" s="62">
        <v>855.89765</v>
      </c>
      <c r="D19" s="7"/>
      <c r="E19" s="7"/>
      <c r="F19" s="7"/>
      <c r="G19" s="7"/>
      <c r="H19" s="7"/>
      <c r="I19" s="7"/>
      <c r="J19" s="7"/>
      <c r="K19" s="7"/>
      <c r="L19" s="7"/>
    </row>
    <row r="20" spans="1:86" x14ac:dyDescent="0.2">
      <c r="A20" s="59">
        <v>12</v>
      </c>
      <c r="B20" s="9">
        <v>20.09</v>
      </c>
      <c r="C20" s="62">
        <v>855.43209999999999</v>
      </c>
      <c r="D20" s="7"/>
      <c r="E20" s="7"/>
      <c r="F20" s="7"/>
      <c r="G20" s="7"/>
      <c r="H20" s="7"/>
      <c r="I20" s="7"/>
      <c r="J20" s="7"/>
      <c r="K20" s="7"/>
      <c r="L20" s="7"/>
    </row>
    <row r="21" spans="1:86" x14ac:dyDescent="0.2">
      <c r="A21" s="59">
        <v>13</v>
      </c>
      <c r="B21" s="9">
        <v>30.2</v>
      </c>
      <c r="C21" s="62">
        <v>1250.7654299999999</v>
      </c>
      <c r="D21" s="7"/>
      <c r="E21" s="7"/>
      <c r="F21" s="7"/>
      <c r="G21" s="7"/>
      <c r="H21" s="7"/>
      <c r="I21" s="7"/>
      <c r="J21" s="7"/>
      <c r="K21" s="7"/>
      <c r="L21" s="7"/>
    </row>
    <row r="22" spans="1:86" x14ac:dyDescent="0.2">
      <c r="A22" s="59">
        <v>14</v>
      </c>
      <c r="B22" s="9">
        <v>30.2</v>
      </c>
      <c r="C22" s="62">
        <v>1250.7654299999999</v>
      </c>
      <c r="D22" s="7"/>
      <c r="E22" s="7"/>
      <c r="F22" s="7"/>
      <c r="G22" s="7"/>
      <c r="H22" s="7"/>
      <c r="I22" s="7"/>
      <c r="J22" s="7"/>
      <c r="K22" s="7"/>
      <c r="L22" s="7"/>
    </row>
    <row r="23" spans="1:86" x14ac:dyDescent="0.2">
      <c r="A23" s="59">
        <v>15</v>
      </c>
      <c r="B23" s="9">
        <v>30.2</v>
      </c>
      <c r="C23" s="62">
        <v>1250.43217</v>
      </c>
      <c r="D23" s="7"/>
      <c r="E23" s="7"/>
      <c r="F23" s="7"/>
      <c r="G23" s="7"/>
      <c r="H23" s="7"/>
      <c r="I23" s="7"/>
      <c r="J23" s="7"/>
      <c r="K23" s="7"/>
      <c r="L23" s="7"/>
    </row>
    <row r="24" spans="1:86" s="7" customFormat="1" x14ac:dyDescent="0.2"/>
    <row r="25" spans="1:86" s="46" customFormat="1" x14ac:dyDescent="0.2">
      <c r="C25" s="42"/>
    </row>
    <row r="26" spans="1:86" s="46" customFormat="1" ht="12" customHeight="1" x14ac:dyDescent="0.2">
      <c r="A26" s="43"/>
      <c r="B26" s="43"/>
      <c r="C26" s="42"/>
    </row>
    <row r="27" spans="1:86" s="52" customFormat="1" ht="12" x14ac:dyDescent="0.2">
      <c r="A27" s="49" t="s">
        <v>0</v>
      </c>
      <c r="B27" s="50">
        <f>AVERAGE(B9:B23)</f>
        <v>13.068</v>
      </c>
      <c r="C27" s="50">
        <f>AVERAGE(C9:C23)</f>
        <v>558.26203373333328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</row>
    <row r="28" spans="1:86" s="52" customFormat="1" ht="12" x14ac:dyDescent="0.2">
      <c r="A28" s="49" t="s">
        <v>5</v>
      </c>
      <c r="B28" s="50">
        <f>SUM(B9:B23)</f>
        <v>196.01999999999998</v>
      </c>
      <c r="C28" s="50">
        <f>SUM(C9:C23)</f>
        <v>8373.9305059999988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</row>
    <row r="29" spans="1:86" s="52" customFormat="1" ht="15" x14ac:dyDescent="0.25">
      <c r="A29" s="50" t="s">
        <v>14</v>
      </c>
      <c r="B29" s="50" t="s">
        <v>15</v>
      </c>
      <c r="C29" s="50" t="s">
        <v>16</v>
      </c>
      <c r="D29" s="50" t="s">
        <v>17</v>
      </c>
      <c r="E29" s="50" t="s">
        <v>18</v>
      </c>
      <c r="F29" s="50" t="s">
        <v>19</v>
      </c>
      <c r="G29" s="50" t="s">
        <v>20</v>
      </c>
      <c r="H29" s="50" t="s">
        <v>21</v>
      </c>
      <c r="I29" s="50" t="s">
        <v>6</v>
      </c>
      <c r="J29" s="50" t="s">
        <v>7</v>
      </c>
      <c r="K29" s="50" t="s">
        <v>22</v>
      </c>
      <c r="L29" s="50" t="s">
        <v>23</v>
      </c>
      <c r="M29" s="44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</row>
    <row r="30" spans="1:86" s="52" customFormat="1" ht="12" x14ac:dyDescent="0.2">
      <c r="A30" s="53">
        <f t="shared" ref="A30:B44" si="0">B9^2</f>
        <v>0</v>
      </c>
      <c r="B30" s="53">
        <f t="shared" si="0"/>
        <v>0.21924495169599997</v>
      </c>
      <c r="C30" s="53">
        <f t="shared" ref="C30:C44" si="1">C9*B9</f>
        <v>0</v>
      </c>
      <c r="D30" s="53">
        <f t="shared" ref="D30:D44" si="2">B9-B$27</f>
        <v>-13.068</v>
      </c>
      <c r="E30" s="53">
        <f t="shared" ref="E30:E44" si="3">C9-C$27</f>
        <v>-557.79379773333324</v>
      </c>
      <c r="F30" s="53">
        <f t="shared" ref="F30:F44" si="4">D30^2</f>
        <v>170.77262399999998</v>
      </c>
      <c r="G30" s="53">
        <f t="shared" ref="G30:G44" si="5">E30^2</f>
        <v>311133.92078977468</v>
      </c>
      <c r="H30" s="53">
        <f t="shared" ref="H30:H44" si="6">D30*E30</f>
        <v>7289.249348779199</v>
      </c>
      <c r="I30" s="53">
        <f>'WYNIK - REG 15'!B$7*B9</f>
        <v>0</v>
      </c>
      <c r="J30" s="53">
        <f>(C9-I30-'WYNIK - REG 15'!B$8)^2</f>
        <v>270.48170075598875</v>
      </c>
      <c r="K30" s="54">
        <f>(1/13)*(15*J45)/(15*A45-B28^2)</f>
        <v>0.48547777238892331</v>
      </c>
      <c r="L30" s="55">
        <f>K30*A45/15</f>
        <v>139.95832874466998</v>
      </c>
      <c r="M30" s="44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</row>
    <row r="31" spans="1:86" s="52" customFormat="1" ht="12" x14ac:dyDescent="0.2">
      <c r="A31" s="53">
        <f t="shared" si="0"/>
        <v>0</v>
      </c>
      <c r="B31" s="53">
        <f t="shared" si="0"/>
        <v>1.9468620899999997E-2</v>
      </c>
      <c r="C31" s="53">
        <f t="shared" si="1"/>
        <v>0</v>
      </c>
      <c r="D31" s="53">
        <f t="shared" si="2"/>
        <v>-13.068</v>
      </c>
      <c r="E31" s="53">
        <f t="shared" si="3"/>
        <v>-558.12250373333325</v>
      </c>
      <c r="F31" s="53">
        <f t="shared" si="4"/>
        <v>170.77262399999998</v>
      </c>
      <c r="G31" s="53">
        <f t="shared" si="5"/>
        <v>311500.72917356458</v>
      </c>
      <c r="H31" s="53">
        <f t="shared" si="6"/>
        <v>7293.5448787871983</v>
      </c>
      <c r="I31" s="53">
        <f>'WYNIK - REG 15'!B$7*B10</f>
        <v>0</v>
      </c>
      <c r="J31" s="53">
        <f>(C10-I31-'WYNIK - REG 15'!B$8)^2</f>
        <v>281.40176169506151</v>
      </c>
      <c r="K31" s="56"/>
      <c r="L31" s="56"/>
      <c r="M31" s="44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</row>
    <row r="32" spans="1:86" s="52" customFormat="1" ht="12" x14ac:dyDescent="0.2">
      <c r="A32" s="53">
        <f t="shared" si="0"/>
        <v>0</v>
      </c>
      <c r="B32" s="53">
        <f t="shared" si="0"/>
        <v>1.9468620899999997E-2</v>
      </c>
      <c r="C32" s="53">
        <f t="shared" si="1"/>
        <v>0</v>
      </c>
      <c r="D32" s="53">
        <f t="shared" si="2"/>
        <v>-13.068</v>
      </c>
      <c r="E32" s="53">
        <f t="shared" si="3"/>
        <v>-558.12250373333325</v>
      </c>
      <c r="F32" s="53">
        <f t="shared" si="4"/>
        <v>170.77262399999998</v>
      </c>
      <c r="G32" s="53">
        <f t="shared" si="5"/>
        <v>311500.72917356458</v>
      </c>
      <c r="H32" s="53">
        <f t="shared" si="6"/>
        <v>7293.5448787871983</v>
      </c>
      <c r="I32" s="53">
        <f>'WYNIK - REG 15'!B$7*B11</f>
        <v>0</v>
      </c>
      <c r="J32" s="53">
        <f>(C11-I32-'WYNIK - REG 15'!B$8)^2</f>
        <v>281.40176169506151</v>
      </c>
      <c r="K32" s="56"/>
      <c r="L32" s="56"/>
      <c r="M32" s="44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</row>
    <row r="33" spans="1:86" s="52" customFormat="1" ht="12" x14ac:dyDescent="0.2">
      <c r="A33" s="53">
        <f t="shared" si="0"/>
        <v>25.200399999999995</v>
      </c>
      <c r="B33" s="53">
        <f t="shared" si="0"/>
        <v>40182.904611427599</v>
      </c>
      <c r="C33" s="53">
        <f t="shared" si="1"/>
        <v>1006.2928347999999</v>
      </c>
      <c r="D33" s="53">
        <f t="shared" si="2"/>
        <v>-8.048</v>
      </c>
      <c r="E33" s="53">
        <f t="shared" si="3"/>
        <v>-357.80529373333331</v>
      </c>
      <c r="F33" s="53">
        <f t="shared" si="4"/>
        <v>64.770303999999996</v>
      </c>
      <c r="G33" s="53">
        <f t="shared" si="5"/>
        <v>128024.62822359693</v>
      </c>
      <c r="H33" s="53">
        <f t="shared" si="6"/>
        <v>2879.6170039658664</v>
      </c>
      <c r="I33" s="53">
        <f>'WYNIK - REG 15'!B$7*B12</f>
        <v>207.95563962815692</v>
      </c>
      <c r="J33" s="53">
        <f>(C12-I33-'WYNIK - REG 15'!B$8)^2</f>
        <v>596.01720049309085</v>
      </c>
      <c r="K33" s="56"/>
      <c r="L33" s="56"/>
      <c r="M33" s="44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</row>
    <row r="34" spans="1:86" s="52" customFormat="1" ht="12" x14ac:dyDescent="0.2">
      <c r="A34" s="53">
        <f t="shared" si="0"/>
        <v>25.200399999999995</v>
      </c>
      <c r="B34" s="53">
        <f t="shared" si="0"/>
        <v>40987.302239304103</v>
      </c>
      <c r="C34" s="53">
        <f t="shared" si="1"/>
        <v>1016.3151141999999</v>
      </c>
      <c r="D34" s="53">
        <f t="shared" si="2"/>
        <v>-8.048</v>
      </c>
      <c r="E34" s="53">
        <f t="shared" si="3"/>
        <v>-355.80882373333327</v>
      </c>
      <c r="F34" s="53">
        <f t="shared" si="4"/>
        <v>64.770303999999996</v>
      </c>
      <c r="G34" s="53">
        <f t="shared" si="5"/>
        <v>126599.91904649822</v>
      </c>
      <c r="H34" s="53">
        <f t="shared" si="6"/>
        <v>2863.5494134058663</v>
      </c>
      <c r="I34" s="53">
        <f>'WYNIK - REG 15'!B$7*B13</f>
        <v>207.95563962815692</v>
      </c>
      <c r="J34" s="53">
        <f>(C13-I34-'WYNIK - REG 15'!B$8)^2</f>
        <v>502.52159797136005</v>
      </c>
      <c r="K34" s="56"/>
      <c r="L34" s="56"/>
      <c r="M34" s="44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</row>
    <row r="35" spans="1:86" s="52" customFormat="1" ht="12" x14ac:dyDescent="0.2">
      <c r="A35" s="53">
        <f t="shared" si="0"/>
        <v>25.200399999999995</v>
      </c>
      <c r="B35" s="53">
        <f t="shared" si="0"/>
        <v>40987.302239304103</v>
      </c>
      <c r="C35" s="53">
        <f t="shared" si="1"/>
        <v>1016.3151141999999</v>
      </c>
      <c r="D35" s="53">
        <f t="shared" si="2"/>
        <v>-8.048</v>
      </c>
      <c r="E35" s="53">
        <f t="shared" si="3"/>
        <v>-355.80882373333327</v>
      </c>
      <c r="F35" s="53">
        <f t="shared" si="4"/>
        <v>64.770303999999996</v>
      </c>
      <c r="G35" s="53">
        <f t="shared" si="5"/>
        <v>126599.91904649822</v>
      </c>
      <c r="H35" s="53">
        <f t="shared" si="6"/>
        <v>2863.5494134058663</v>
      </c>
      <c r="I35" s="53">
        <f>'WYNIK - REG 15'!B$7*B14</f>
        <v>207.95563962815692</v>
      </c>
      <c r="J35" s="53">
        <f>(C14-I35-'WYNIK - REG 15'!B$8)^2</f>
        <v>502.52159797136005</v>
      </c>
      <c r="K35" s="56"/>
      <c r="L35" s="56"/>
      <c r="M35" s="44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</row>
    <row r="36" spans="1:86" s="52" customFormat="1" ht="12" x14ac:dyDescent="0.2">
      <c r="A36" s="53">
        <f t="shared" si="0"/>
        <v>100.60089999999998</v>
      </c>
      <c r="B36" s="53">
        <f t="shared" si="0"/>
        <v>234997.52212308487</v>
      </c>
      <c r="C36" s="53">
        <f t="shared" si="1"/>
        <v>4862.1972628999993</v>
      </c>
      <c r="D36" s="53">
        <f t="shared" si="2"/>
        <v>-3.0380000000000003</v>
      </c>
      <c r="E36" s="53">
        <f t="shared" si="3"/>
        <v>-73.496603733333302</v>
      </c>
      <c r="F36" s="53">
        <f t="shared" si="4"/>
        <v>9.2294440000000009</v>
      </c>
      <c r="G36" s="53">
        <f t="shared" si="5"/>
        <v>5401.750760334623</v>
      </c>
      <c r="H36" s="53">
        <f t="shared" si="6"/>
        <v>223.28268214186659</v>
      </c>
      <c r="I36" s="53">
        <f>'WYNIK - REG 15'!B$7*B15</f>
        <v>415.49702499410637</v>
      </c>
      <c r="J36" s="53">
        <f>(C15-I36-'WYNIK - REG 15'!B$8)^2</f>
        <v>2740.9246805731605</v>
      </c>
      <c r="K36" s="56"/>
      <c r="L36" s="56"/>
      <c r="M36" s="44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</row>
    <row r="37" spans="1:86" s="52" customFormat="1" ht="12" customHeight="1" x14ac:dyDescent="0.2">
      <c r="A37" s="53">
        <f t="shared" si="0"/>
        <v>100.60089999999998</v>
      </c>
      <c r="B37" s="53">
        <f t="shared" si="0"/>
        <v>234997.52212308487</v>
      </c>
      <c r="C37" s="53">
        <f t="shared" si="1"/>
        <v>4862.1972628999993</v>
      </c>
      <c r="D37" s="53">
        <f t="shared" si="2"/>
        <v>-3.0380000000000003</v>
      </c>
      <c r="E37" s="53">
        <f t="shared" si="3"/>
        <v>-73.496603733333302</v>
      </c>
      <c r="F37" s="53">
        <f t="shared" si="4"/>
        <v>9.2294440000000009</v>
      </c>
      <c r="G37" s="53">
        <f t="shared" si="5"/>
        <v>5401.750760334623</v>
      </c>
      <c r="H37" s="53">
        <f t="shared" si="6"/>
        <v>223.28268214186659</v>
      </c>
      <c r="I37" s="53">
        <f>'WYNIK - REG 15'!B$7*B16</f>
        <v>415.49702499410637</v>
      </c>
      <c r="J37" s="53">
        <f>(C16-I37-'WYNIK - REG 15'!B$8)^2</f>
        <v>2740.9246805731605</v>
      </c>
      <c r="K37" s="56"/>
      <c r="L37" s="56"/>
      <c r="M37" s="44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</row>
    <row r="38" spans="1:86" s="52" customFormat="1" ht="12" customHeight="1" x14ac:dyDescent="0.2">
      <c r="A38" s="53">
        <f t="shared" si="0"/>
        <v>100.60089999999998</v>
      </c>
      <c r="B38" s="53">
        <f t="shared" si="0"/>
        <v>229535.62183353762</v>
      </c>
      <c r="C38" s="53">
        <f t="shared" si="1"/>
        <v>4805.3605627999996</v>
      </c>
      <c r="D38" s="53">
        <f t="shared" si="2"/>
        <v>-3.0380000000000003</v>
      </c>
      <c r="E38" s="53">
        <f t="shared" si="3"/>
        <v>-79.163273733333256</v>
      </c>
      <c r="F38" s="53">
        <f t="shared" si="4"/>
        <v>9.2294440000000009</v>
      </c>
      <c r="G38" s="53">
        <f t="shared" si="5"/>
        <v>6266.8239081786505</v>
      </c>
      <c r="H38" s="53">
        <f t="shared" si="6"/>
        <v>240.49802560186646</v>
      </c>
      <c r="I38" s="53">
        <f>'WYNIK - REG 15'!B$7*B17</f>
        <v>415.49702499410637</v>
      </c>
      <c r="J38" s="53">
        <f>(C17-I38-'WYNIK - REG 15'!B$8)^2</f>
        <v>2179.6919476830562</v>
      </c>
      <c r="K38" s="56"/>
      <c r="L38" s="56"/>
      <c r="M38" s="44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</row>
    <row r="39" spans="1:86" s="52" customFormat="1" ht="12" customHeight="1" x14ac:dyDescent="0.2">
      <c r="A39" s="53">
        <f t="shared" si="0"/>
        <v>403.60809999999998</v>
      </c>
      <c r="B39" s="53">
        <f t="shared" si="0"/>
        <v>732560.78727552248</v>
      </c>
      <c r="C39" s="53">
        <f t="shared" si="1"/>
        <v>17194.983788500002</v>
      </c>
      <c r="D39" s="53">
        <f t="shared" si="2"/>
        <v>7.0220000000000002</v>
      </c>
      <c r="E39" s="53">
        <f t="shared" si="3"/>
        <v>297.63561626666672</v>
      </c>
      <c r="F39" s="53">
        <f t="shared" si="4"/>
        <v>49.308484</v>
      </c>
      <c r="G39" s="53">
        <f t="shared" si="5"/>
        <v>88586.960070438479</v>
      </c>
      <c r="H39" s="53">
        <f t="shared" si="6"/>
        <v>2089.9972974245338</v>
      </c>
      <c r="I39" s="53">
        <f>'WYNIK - REG 15'!B$7*B18</f>
        <v>832.23681277483524</v>
      </c>
      <c r="J39" s="53">
        <f>(C18-I39-'WYNIK - REG 15'!B$8)^2</f>
        <v>45.512204039671936</v>
      </c>
      <c r="K39" s="56"/>
      <c r="L39" s="56"/>
      <c r="M39" s="44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</row>
    <row r="40" spans="1:86" s="52" customFormat="1" ht="12" customHeight="1" x14ac:dyDescent="0.2">
      <c r="A40" s="53">
        <f t="shared" si="0"/>
        <v>403.60809999999998</v>
      </c>
      <c r="B40" s="53">
        <f t="shared" si="0"/>
        <v>732560.78727552248</v>
      </c>
      <c r="C40" s="53">
        <f t="shared" si="1"/>
        <v>17194.983788500002</v>
      </c>
      <c r="D40" s="53">
        <f t="shared" si="2"/>
        <v>7.0220000000000002</v>
      </c>
      <c r="E40" s="53">
        <f t="shared" si="3"/>
        <v>297.63561626666672</v>
      </c>
      <c r="F40" s="53">
        <f t="shared" si="4"/>
        <v>49.308484</v>
      </c>
      <c r="G40" s="53">
        <f t="shared" si="5"/>
        <v>88586.960070438479</v>
      </c>
      <c r="H40" s="53">
        <f t="shared" si="6"/>
        <v>2089.9972974245338</v>
      </c>
      <c r="I40" s="53">
        <f>'WYNIK - REG 15'!B$7*B19</f>
        <v>832.23681277483524</v>
      </c>
      <c r="J40" s="53">
        <f>(C19-I40-'WYNIK - REG 15'!B$8)^2</f>
        <v>45.512204039671936</v>
      </c>
      <c r="K40" s="56"/>
      <c r="L40" s="56"/>
      <c r="M40" s="44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</row>
    <row r="41" spans="1:86" s="52" customFormat="1" ht="12" customHeight="1" x14ac:dyDescent="0.2">
      <c r="A41" s="53">
        <f t="shared" si="0"/>
        <v>403.60809999999998</v>
      </c>
      <c r="B41" s="53">
        <f t="shared" si="0"/>
        <v>731764.07771041</v>
      </c>
      <c r="C41" s="53">
        <f t="shared" si="1"/>
        <v>17185.630889</v>
      </c>
      <c r="D41" s="53">
        <f t="shared" si="2"/>
        <v>7.0220000000000002</v>
      </c>
      <c r="E41" s="53">
        <f t="shared" si="3"/>
        <v>297.17006626666671</v>
      </c>
      <c r="F41" s="53">
        <f t="shared" si="4"/>
        <v>49.308484</v>
      </c>
      <c r="G41" s="53">
        <f t="shared" si="5"/>
        <v>88310.048284935081</v>
      </c>
      <c r="H41" s="53">
        <f t="shared" si="6"/>
        <v>2086.7282053245335</v>
      </c>
      <c r="I41" s="53">
        <f>'WYNIK - REG 15'!B$7*B20</f>
        <v>832.23681277483524</v>
      </c>
      <c r="J41" s="53">
        <f>(C20-I41-'WYNIK - REG 15'!B$8)^2</f>
        <v>39.447485731041596</v>
      </c>
      <c r="K41" s="56"/>
      <c r="L41" s="56"/>
      <c r="M41" s="44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</row>
    <row r="42" spans="1:86" s="52" customFormat="1" ht="12" customHeight="1" x14ac:dyDescent="0.2">
      <c r="A42" s="53">
        <f t="shared" si="0"/>
        <v>912.04</v>
      </c>
      <c r="B42" s="53">
        <f t="shared" si="0"/>
        <v>1564414.1608830846</v>
      </c>
      <c r="C42" s="53">
        <f t="shared" si="1"/>
        <v>37773.115985999997</v>
      </c>
      <c r="D42" s="53">
        <f t="shared" si="2"/>
        <v>17.131999999999998</v>
      </c>
      <c r="E42" s="53">
        <f t="shared" si="3"/>
        <v>692.50339626666664</v>
      </c>
      <c r="F42" s="53">
        <f t="shared" si="4"/>
        <v>293.50542399999995</v>
      </c>
      <c r="G42" s="53">
        <f t="shared" si="5"/>
        <v>479560.95384086791</v>
      </c>
      <c r="H42" s="53">
        <f t="shared" si="6"/>
        <v>11863.968184840531</v>
      </c>
      <c r="I42" s="53">
        <f>'WYNIK - REG 15'!B$7*B21</f>
        <v>1251.0478718666013</v>
      </c>
      <c r="J42" s="53">
        <f>(C21-I42-'WYNIK - REG 15'!B$8)^2</f>
        <v>295.73700666905626</v>
      </c>
      <c r="K42" s="56"/>
      <c r="L42" s="56"/>
      <c r="M42" s="44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</row>
    <row r="43" spans="1:86" s="52" customFormat="1" ht="12" customHeight="1" x14ac:dyDescent="0.2">
      <c r="A43" s="53">
        <f t="shared" si="0"/>
        <v>912.04</v>
      </c>
      <c r="B43" s="53">
        <f t="shared" si="0"/>
        <v>1564414.1608830846</v>
      </c>
      <c r="C43" s="53">
        <f t="shared" si="1"/>
        <v>37773.115985999997</v>
      </c>
      <c r="D43" s="53">
        <f t="shared" si="2"/>
        <v>17.131999999999998</v>
      </c>
      <c r="E43" s="53">
        <f t="shared" si="3"/>
        <v>692.50339626666664</v>
      </c>
      <c r="F43" s="53">
        <f t="shared" si="4"/>
        <v>293.50542399999995</v>
      </c>
      <c r="G43" s="53">
        <f t="shared" si="5"/>
        <v>479560.95384086791</v>
      </c>
      <c r="H43" s="53">
        <f t="shared" si="6"/>
        <v>11863.968184840531</v>
      </c>
      <c r="I43" s="53">
        <f>'WYNIK - REG 15'!B$7*B22</f>
        <v>1251.0478718666013</v>
      </c>
      <c r="J43" s="53">
        <f>(C22-I43-'WYNIK - REG 15'!B$8)^2</f>
        <v>295.73700666905626</v>
      </c>
      <c r="K43" s="56"/>
      <c r="L43" s="56"/>
      <c r="M43" s="44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</row>
    <row r="44" spans="1:86" s="52" customFormat="1" ht="12" customHeight="1" x14ac:dyDescent="0.2">
      <c r="A44" s="53">
        <f t="shared" si="0"/>
        <v>912.04</v>
      </c>
      <c r="B44" s="53">
        <f t="shared" si="0"/>
        <v>1563580.611770909</v>
      </c>
      <c r="C44" s="53">
        <f t="shared" si="1"/>
        <v>37763.051533999998</v>
      </c>
      <c r="D44" s="53">
        <f t="shared" si="2"/>
        <v>17.131999999999998</v>
      </c>
      <c r="E44" s="53">
        <f t="shared" si="3"/>
        <v>692.17013626666676</v>
      </c>
      <c r="F44" s="53">
        <f t="shared" si="4"/>
        <v>293.50542399999995</v>
      </c>
      <c r="G44" s="53">
        <f t="shared" si="5"/>
        <v>479099.49753941601</v>
      </c>
      <c r="H44" s="53">
        <f t="shared" si="6"/>
        <v>11858.258774520533</v>
      </c>
      <c r="I44" s="53">
        <f>'WYNIK - REG 15'!B$7*B23</f>
        <v>1251.0478718666013</v>
      </c>
      <c r="J44" s="53">
        <f>(C23-I44-'WYNIK - REG 15'!B$8)^2</f>
        <v>307.31021716727253</v>
      </c>
      <c r="K44" s="56"/>
      <c r="L44" s="56"/>
      <c r="M44" s="44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</row>
    <row r="45" spans="1:86" s="52" customFormat="1" ht="12" x14ac:dyDescent="0.2">
      <c r="A45" s="57">
        <f t="shared" ref="A45:J45" si="7">SUM(A30:A44)</f>
        <v>4324.3481999999995</v>
      </c>
      <c r="B45" s="57">
        <f t="shared" si="7"/>
        <v>7710983.0191504704</v>
      </c>
      <c r="C45" s="57">
        <f t="shared" si="7"/>
        <v>182453.56012379998</v>
      </c>
      <c r="D45" s="57">
        <f t="shared" si="7"/>
        <v>0</v>
      </c>
      <c r="E45" s="57">
        <f t="shared" si="7"/>
        <v>0</v>
      </c>
      <c r="F45" s="57">
        <f t="shared" si="7"/>
        <v>1762.75884</v>
      </c>
      <c r="G45" s="57">
        <f t="shared" si="7"/>
        <v>3036135.5445293086</v>
      </c>
      <c r="H45" s="57">
        <f t="shared" si="7"/>
        <v>73023.036271392004</v>
      </c>
      <c r="I45" s="57">
        <f t="shared" si="7"/>
        <v>8120.2120477910994</v>
      </c>
      <c r="J45" s="57">
        <f t="shared" si="7"/>
        <v>11125.143053727072</v>
      </c>
      <c r="K45" s="56"/>
      <c r="L45" s="56"/>
      <c r="M45" s="44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</row>
    <row r="46" spans="1:86" s="46" customFormat="1" x14ac:dyDescent="0.2">
      <c r="M46" s="43"/>
    </row>
    <row r="47" spans="1:86" s="58" customFormat="1" x14ac:dyDescent="0.2">
      <c r="A47" s="45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</row>
    <row r="48" spans="1:86" s="58" customFormat="1" x14ac:dyDescent="0.2">
      <c r="A48" s="43"/>
      <c r="B48" s="43"/>
      <c r="C48" s="42"/>
      <c r="D48" s="43"/>
      <c r="E48" s="43"/>
      <c r="F48" s="43"/>
      <c r="G48" s="46"/>
      <c r="H48" s="46"/>
      <c r="I48" s="46"/>
      <c r="J48" s="46"/>
      <c r="K48" s="46"/>
      <c r="L48" s="46"/>
      <c r="M48" s="42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</row>
    <row r="49" spans="1:86" s="58" customFormat="1" x14ac:dyDescent="0.2">
      <c r="A49" s="46"/>
      <c r="B49" s="46"/>
      <c r="C49" s="42"/>
      <c r="D49" s="43"/>
      <c r="E49" s="43"/>
      <c r="F49" s="43"/>
      <c r="G49" s="46"/>
      <c r="H49" s="46"/>
      <c r="I49" s="46"/>
      <c r="J49" s="46"/>
      <c r="K49" s="46"/>
      <c r="L49" s="46"/>
      <c r="M49" s="42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</row>
    <row r="50" spans="1:86" s="58" customFormat="1" x14ac:dyDescent="0.2">
      <c r="A50" s="46"/>
      <c r="B50" s="46"/>
      <c r="C50" s="42"/>
      <c r="D50" s="47"/>
      <c r="E50" s="43"/>
      <c r="F50" s="43"/>
      <c r="G50" s="46"/>
      <c r="H50" s="46"/>
      <c r="I50" s="46"/>
      <c r="J50" s="46"/>
      <c r="K50" s="46"/>
      <c r="L50" s="46"/>
      <c r="M50" s="42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</row>
    <row r="51" spans="1:86" s="58" customFormat="1" x14ac:dyDescent="0.2">
      <c r="A51" s="46"/>
      <c r="B51" s="46"/>
      <c r="C51" s="42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</row>
    <row r="52" spans="1:86" s="58" customFormat="1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</row>
    <row r="53" spans="1:86" s="58" customFormat="1" x14ac:dyDescent="0.2">
      <c r="A53" s="46"/>
      <c r="B53" s="46"/>
      <c r="C53" s="42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</row>
    <row r="54" spans="1:86" s="58" customFormat="1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</row>
    <row r="55" spans="1:86" s="58" customFormat="1" x14ac:dyDescent="0.2">
      <c r="A55" s="46"/>
      <c r="B55" s="46"/>
      <c r="C55" s="42"/>
      <c r="D55" s="47"/>
      <c r="E55" s="46"/>
      <c r="F55" s="46"/>
      <c r="G55" s="46"/>
      <c r="H55" s="46"/>
      <c r="I55" s="46"/>
      <c r="J55" s="46"/>
      <c r="K55" s="46"/>
      <c r="L55" s="46"/>
      <c r="M55" s="46"/>
      <c r="N55" s="48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</row>
    <row r="56" spans="1:86" s="58" customFormat="1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</row>
    <row r="57" spans="1:86" s="58" customFormat="1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</row>
    <row r="58" spans="1:86" s="58" customFormat="1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</row>
    <row r="59" spans="1:86" s="58" customFormat="1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</row>
    <row r="60" spans="1:86" s="58" customFormat="1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</row>
    <row r="61" spans="1:86" s="58" customFormat="1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</row>
    <row r="62" spans="1:86" s="58" customFormat="1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</row>
    <row r="63" spans="1:86" s="46" customFormat="1" x14ac:dyDescent="0.2"/>
    <row r="64" spans="1:86" s="46" customFormat="1" x14ac:dyDescent="0.2"/>
    <row r="65" s="46" customFormat="1" x14ac:dyDescent="0.2"/>
    <row r="66" s="46" customFormat="1" x14ac:dyDescent="0.2"/>
    <row r="67" s="46" customFormat="1" x14ac:dyDescent="0.2"/>
    <row r="68" s="46" customFormat="1" x14ac:dyDescent="0.2"/>
    <row r="69" s="46" customFormat="1" x14ac:dyDescent="0.2"/>
    <row r="70" s="46" customFormat="1" x14ac:dyDescent="0.2"/>
    <row r="71" s="46" customFormat="1" x14ac:dyDescent="0.2"/>
    <row r="72" s="46" customFormat="1" x14ac:dyDescent="0.2"/>
    <row r="73" s="46" customFormat="1" x14ac:dyDescent="0.2"/>
    <row r="74" s="46" customFormat="1" x14ac:dyDescent="0.2"/>
    <row r="75" s="46" customFormat="1" x14ac:dyDescent="0.2"/>
    <row r="76" s="46" customFormat="1" x14ac:dyDescent="0.2"/>
    <row r="77" s="46" customFormat="1" x14ac:dyDescent="0.2"/>
    <row r="78" s="46" customFormat="1" x14ac:dyDescent="0.2"/>
    <row r="79" s="46" customFormat="1" x14ac:dyDescent="0.2"/>
    <row r="80" s="46" customFormat="1" x14ac:dyDescent="0.2"/>
    <row r="81" s="46" customFormat="1" x14ac:dyDescent="0.2"/>
    <row r="82" s="46" customFormat="1" x14ac:dyDescent="0.2"/>
    <row r="83" s="46" customFormat="1" x14ac:dyDescent="0.2"/>
    <row r="84" s="46" customFormat="1" x14ac:dyDescent="0.2"/>
    <row r="85" s="46" customFormat="1" x14ac:dyDescent="0.2"/>
    <row r="86" s="46" customFormat="1" x14ac:dyDescent="0.2"/>
    <row r="87" s="46" customFormat="1" x14ac:dyDescent="0.2"/>
    <row r="88" s="46" customFormat="1" x14ac:dyDescent="0.2"/>
    <row r="89" s="46" customFormat="1" x14ac:dyDescent="0.2"/>
    <row r="90" s="46" customFormat="1" x14ac:dyDescent="0.2"/>
    <row r="91" s="46" customFormat="1" x14ac:dyDescent="0.2"/>
    <row r="92" s="46" customFormat="1" x14ac:dyDescent="0.2"/>
    <row r="93" s="46" customFormat="1" x14ac:dyDescent="0.2"/>
    <row r="94" s="46" customFormat="1" x14ac:dyDescent="0.2"/>
    <row r="95" s="46" customFormat="1" x14ac:dyDescent="0.2"/>
    <row r="96" s="46" customFormat="1" x14ac:dyDescent="0.2"/>
    <row r="97" s="46" customFormat="1" x14ac:dyDescent="0.2"/>
    <row r="98" s="46" customFormat="1" x14ac:dyDescent="0.2"/>
    <row r="99" s="46" customFormat="1" x14ac:dyDescent="0.2"/>
    <row r="100" s="46" customFormat="1" x14ac:dyDescent="0.2"/>
    <row r="101" s="46" customFormat="1" x14ac:dyDescent="0.2"/>
    <row r="102" s="46" customFormat="1" x14ac:dyDescent="0.2"/>
    <row r="103" s="46" customFormat="1" x14ac:dyDescent="0.2"/>
    <row r="104" s="46" customFormat="1" x14ac:dyDescent="0.2"/>
    <row r="105" s="46" customFormat="1" x14ac:dyDescent="0.2"/>
    <row r="106" s="46" customFormat="1" x14ac:dyDescent="0.2"/>
    <row r="107" s="46" customFormat="1" x14ac:dyDescent="0.2"/>
    <row r="108" s="46" customFormat="1" x14ac:dyDescent="0.2"/>
    <row r="109" s="46" customFormat="1" x14ac:dyDescent="0.2"/>
    <row r="110" s="46" customFormat="1" x14ac:dyDescent="0.2"/>
    <row r="111" s="46" customFormat="1" x14ac:dyDescent="0.2"/>
    <row r="112" s="46" customFormat="1" x14ac:dyDescent="0.2"/>
    <row r="113" s="46" customFormat="1" x14ac:dyDescent="0.2"/>
    <row r="114" s="46" customFormat="1" x14ac:dyDescent="0.2"/>
    <row r="115" s="46" customFormat="1" x14ac:dyDescent="0.2"/>
    <row r="116" s="46" customFormat="1" x14ac:dyDescent="0.2"/>
    <row r="117" s="46" customFormat="1" x14ac:dyDescent="0.2"/>
    <row r="118" s="41" customFormat="1" x14ac:dyDescent="0.2"/>
    <row r="119" s="41" customFormat="1" x14ac:dyDescent="0.2"/>
    <row r="120" s="41" customFormat="1" x14ac:dyDescent="0.2"/>
    <row r="121" s="41" customFormat="1" x14ac:dyDescent="0.2"/>
    <row r="122" s="41" customFormat="1" x14ac:dyDescent="0.2"/>
    <row r="123" s="41" customFormat="1" x14ac:dyDescent="0.2"/>
    <row r="124" s="41" customFormat="1" x14ac:dyDescent="0.2"/>
    <row r="125" s="41" customFormat="1" x14ac:dyDescent="0.2"/>
    <row r="126" s="41" customFormat="1" x14ac:dyDescent="0.2"/>
    <row r="127" s="41" customFormat="1" x14ac:dyDescent="0.2"/>
    <row r="128" s="41" customFormat="1" x14ac:dyDescent="0.2"/>
    <row r="129" s="41" customFormat="1" x14ac:dyDescent="0.2"/>
    <row r="130" s="41" customFormat="1" x14ac:dyDescent="0.2"/>
    <row r="131" s="41" customFormat="1" x14ac:dyDescent="0.2"/>
    <row r="132" s="41" customFormat="1" x14ac:dyDescent="0.2"/>
    <row r="133" s="41" customFormat="1" x14ac:dyDescent="0.2"/>
    <row r="134" s="41" customFormat="1" x14ac:dyDescent="0.2"/>
    <row r="135" s="41" customFormat="1" x14ac:dyDescent="0.2"/>
    <row r="136" s="41" customFormat="1" x14ac:dyDescent="0.2"/>
    <row r="137" s="41" customFormat="1" x14ac:dyDescent="0.2"/>
    <row r="138" s="41" customFormat="1" x14ac:dyDescent="0.2"/>
    <row r="139" s="41" customFormat="1" x14ac:dyDescent="0.2"/>
    <row r="140" s="41" customFormat="1" x14ac:dyDescent="0.2"/>
    <row r="141" s="41" customFormat="1" x14ac:dyDescent="0.2"/>
    <row r="142" s="41" customFormat="1" x14ac:dyDescent="0.2"/>
    <row r="143" s="41" customFormat="1" x14ac:dyDescent="0.2"/>
    <row r="144" s="41" customFormat="1" x14ac:dyDescent="0.2"/>
    <row r="145" s="41" customFormat="1" x14ac:dyDescent="0.2"/>
    <row r="146" s="41" customFormat="1" x14ac:dyDescent="0.2"/>
    <row r="147" s="41" customFormat="1" x14ac:dyDescent="0.2"/>
    <row r="148" s="41" customFormat="1" x14ac:dyDescent="0.2"/>
    <row r="149" s="41" customFormat="1" x14ac:dyDescent="0.2"/>
    <row r="150" s="41" customFormat="1" x14ac:dyDescent="0.2"/>
    <row r="151" s="41" customFormat="1" x14ac:dyDescent="0.2"/>
    <row r="152" s="41" customFormat="1" x14ac:dyDescent="0.2"/>
    <row r="153" s="41" customFormat="1" x14ac:dyDescent="0.2"/>
    <row r="154" s="41" customFormat="1" x14ac:dyDescent="0.2"/>
    <row r="155" s="41" customFormat="1" x14ac:dyDescent="0.2"/>
    <row r="156" s="41" customFormat="1" x14ac:dyDescent="0.2"/>
    <row r="157" s="41" customFormat="1" x14ac:dyDescent="0.2"/>
    <row r="158" s="41" customFormat="1" x14ac:dyDescent="0.2"/>
    <row r="159" s="41" customFormat="1" x14ac:dyDescent="0.2"/>
    <row r="160" s="41" customFormat="1" x14ac:dyDescent="0.2"/>
    <row r="161" s="41" customFormat="1" x14ac:dyDescent="0.2"/>
    <row r="162" s="41" customFormat="1" x14ac:dyDescent="0.2"/>
    <row r="163" s="41" customFormat="1" x14ac:dyDescent="0.2"/>
    <row r="164" s="41" customFormat="1" x14ac:dyDescent="0.2"/>
    <row r="165" s="41" customFormat="1" x14ac:dyDescent="0.2"/>
    <row r="166" s="41" customFormat="1" x14ac:dyDescent="0.2"/>
    <row r="167" s="41" customFormat="1" x14ac:dyDescent="0.2"/>
    <row r="168" s="41" customFormat="1" x14ac:dyDescent="0.2"/>
    <row r="169" s="41" customFormat="1" x14ac:dyDescent="0.2"/>
    <row r="170" s="41" customFormat="1" x14ac:dyDescent="0.2"/>
    <row r="171" s="41" customFormat="1" x14ac:dyDescent="0.2"/>
    <row r="172" s="7" customFormat="1" x14ac:dyDescent="0.2"/>
    <row r="173" s="7" customFormat="1" x14ac:dyDescent="0.2"/>
    <row r="174" s="7" customFormat="1" x14ac:dyDescent="0.2"/>
  </sheetData>
  <sheetProtection selectLockedCells="1" selectUnlockedCells="1"/>
  <mergeCells count="4">
    <mergeCell ref="A1:H1"/>
    <mergeCell ref="A7:C7"/>
    <mergeCell ref="A4:C4"/>
    <mergeCell ref="A5:C5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showRowColHeaders="0" workbookViewId="0">
      <selection activeCell="D22" sqref="D22"/>
    </sheetView>
  </sheetViews>
  <sheetFormatPr defaultRowHeight="12.75" x14ac:dyDescent="0.2"/>
  <cols>
    <col min="1" max="1" width="27.5703125" customWidth="1"/>
    <col min="2" max="2" width="21.140625" customWidth="1"/>
    <col min="3" max="37" width="9.140625" style="61"/>
  </cols>
  <sheetData>
    <row r="1" spans="1:8" s="61" customFormat="1" x14ac:dyDescent="0.2"/>
    <row r="2" spans="1:8" s="61" customFormat="1" x14ac:dyDescent="0.2"/>
    <row r="3" spans="1:8" s="61" customFormat="1" x14ac:dyDescent="0.2"/>
    <row r="4" spans="1:8" s="61" customFormat="1" x14ac:dyDescent="0.2"/>
    <row r="5" spans="1:8" s="61" customFormat="1" x14ac:dyDescent="0.2"/>
    <row r="6" spans="1:8" s="61" customFormat="1" ht="43.5" customHeight="1" x14ac:dyDescent="0.2">
      <c r="A6" s="92" t="s">
        <v>29</v>
      </c>
      <c r="B6" s="92"/>
    </row>
    <row r="7" spans="1:8" x14ac:dyDescent="0.2">
      <c r="A7" s="36" t="s">
        <v>2</v>
      </c>
      <c r="B7" s="37">
        <f>(15*'DANE WEJŚCIOWE - REG 15'!C45-('DANE WEJŚCIOWE - REG 15'!B28*'DANE WEJŚCIOWE - REG 15'!C28))/(15*'DANE WEJŚCIOWE - REG 15'!A45-'DANE WEJŚCIOWE - REG 15'!B28^2)</f>
        <v>41.425426220748392</v>
      </c>
    </row>
    <row r="8" spans="1:8" x14ac:dyDescent="0.2">
      <c r="A8" s="36" t="s">
        <v>3</v>
      </c>
      <c r="B8" s="37">
        <f>(('DANE WEJŚCIOWE - REG 15'!C28*'DANE WEJŚCIOWE - REG 15'!A45)-('DANE WEJŚCIOWE - REG 15'!C45*'DANE WEJŚCIOWE - REG 15'!B28))/(15*'DANE WEJŚCIOWE - REG 15'!A45-'DANE WEJŚCIOWE - REG 15'!B28^2)</f>
        <v>16.914563880593551</v>
      </c>
    </row>
    <row r="9" spans="1:8" ht="27" x14ac:dyDescent="0.2">
      <c r="A9" s="38" t="s">
        <v>11</v>
      </c>
      <c r="B9" s="37">
        <f>SQRT('DANE WEJŚCIOWE - REG 15'!K30)</f>
        <v>0.69676235000818132</v>
      </c>
    </row>
    <row r="10" spans="1:8" ht="27" x14ac:dyDescent="0.2">
      <c r="A10" s="38" t="s">
        <v>12</v>
      </c>
      <c r="B10" s="37">
        <f>SQRT('DANE WEJŚCIOWE - REG 15'!L30)</f>
        <v>11.830398503206474</v>
      </c>
    </row>
    <row r="11" spans="1:8" x14ac:dyDescent="0.2">
      <c r="A11" s="39" t="s">
        <v>4</v>
      </c>
      <c r="B11" s="40">
        <f>'DANE WEJŚCIOWE - REG 15'!H45/SQRT('DANE WEJŚCIOWE - REG 15'!F45*'DANE WEJŚCIOWE - REG 15'!G45)</f>
        <v>0.99816619631828896</v>
      </c>
    </row>
    <row r="12" spans="1:8" ht="15" x14ac:dyDescent="0.2">
      <c r="A12" s="36" t="s">
        <v>13</v>
      </c>
      <c r="B12" s="40">
        <f>B11^2</f>
        <v>0.99633575547252096</v>
      </c>
    </row>
    <row r="13" spans="1:8" s="61" customFormat="1" x14ac:dyDescent="0.2"/>
    <row r="14" spans="1:8" s="61" customFormat="1" x14ac:dyDescent="0.2"/>
    <row r="15" spans="1:8" s="61" customFormat="1" ht="36.75" customHeight="1" x14ac:dyDescent="0.2">
      <c r="A15" s="89" t="s">
        <v>28</v>
      </c>
      <c r="B15" s="89"/>
      <c r="C15" s="89"/>
      <c r="D15" s="89"/>
      <c r="E15" s="89"/>
      <c r="F15" s="89"/>
      <c r="G15" s="89"/>
      <c r="H15" s="89"/>
    </row>
    <row r="16" spans="1:8" s="61" customFormat="1" ht="24" customHeight="1" x14ac:dyDescent="0.2">
      <c r="A16" s="90" t="s">
        <v>32</v>
      </c>
      <c r="B16" s="91"/>
      <c r="C16" s="91"/>
      <c r="D16" s="91"/>
      <c r="E16" s="91"/>
      <c r="F16" s="91"/>
      <c r="G16" s="91"/>
      <c r="H16" s="91"/>
    </row>
    <row r="17" s="61" customFormat="1" x14ac:dyDescent="0.2"/>
    <row r="18" s="61" customFormat="1" x14ac:dyDescent="0.2"/>
    <row r="19" s="61" customFormat="1" x14ac:dyDescent="0.2"/>
    <row r="20" s="61" customFormat="1" x14ac:dyDescent="0.2"/>
    <row r="21" s="61" customFormat="1" x14ac:dyDescent="0.2"/>
    <row r="22" s="61" customFormat="1" x14ac:dyDescent="0.2"/>
    <row r="23" s="61" customFormat="1" x14ac:dyDescent="0.2"/>
    <row r="24" s="61" customFormat="1" x14ac:dyDescent="0.2"/>
    <row r="25" s="61" customFormat="1" x14ac:dyDescent="0.2"/>
    <row r="26" s="61" customFormat="1" x14ac:dyDescent="0.2"/>
    <row r="27" s="61" customFormat="1" x14ac:dyDescent="0.2"/>
    <row r="28" s="61" customFormat="1" x14ac:dyDescent="0.2"/>
    <row r="29" s="61" customFormat="1" x14ac:dyDescent="0.2"/>
    <row r="30" s="61" customFormat="1" x14ac:dyDescent="0.2"/>
    <row r="31" s="61" customFormat="1" x14ac:dyDescent="0.2"/>
    <row r="32" s="61" customFormat="1" x14ac:dyDescent="0.2"/>
    <row r="33" s="61" customFormat="1" x14ac:dyDescent="0.2"/>
    <row r="34" s="61" customFormat="1" x14ac:dyDescent="0.2"/>
    <row r="35" s="61" customFormat="1" x14ac:dyDescent="0.2"/>
    <row r="36" s="61" customFormat="1" x14ac:dyDescent="0.2"/>
    <row r="37" s="61" customFormat="1" x14ac:dyDescent="0.2"/>
    <row r="38" s="61" customFormat="1" x14ac:dyDescent="0.2"/>
    <row r="39" s="61" customFormat="1" x14ac:dyDescent="0.2"/>
    <row r="40" s="61" customFormat="1" x14ac:dyDescent="0.2"/>
    <row r="41" s="61" customFormat="1" x14ac:dyDescent="0.2"/>
    <row r="42" s="61" customFormat="1" x14ac:dyDescent="0.2"/>
    <row r="43" s="61" customFormat="1" x14ac:dyDescent="0.2"/>
    <row r="44" s="61" customFormat="1" x14ac:dyDescent="0.2"/>
    <row r="45" s="61" customFormat="1" x14ac:dyDescent="0.2"/>
    <row r="46" s="61" customFormat="1" x14ac:dyDescent="0.2"/>
    <row r="47" s="61" customFormat="1" x14ac:dyDescent="0.2"/>
    <row r="48" s="61" customFormat="1" x14ac:dyDescent="0.2"/>
    <row r="49" s="61" customFormat="1" x14ac:dyDescent="0.2"/>
    <row r="50" s="61" customFormat="1" x14ac:dyDescent="0.2"/>
    <row r="51" s="61" customFormat="1" x14ac:dyDescent="0.2"/>
    <row r="52" s="61" customFormat="1" x14ac:dyDescent="0.2"/>
    <row r="53" s="61" customFormat="1" x14ac:dyDescent="0.2"/>
    <row r="54" s="61" customFormat="1" x14ac:dyDescent="0.2"/>
    <row r="55" s="61" customFormat="1" x14ac:dyDescent="0.2"/>
    <row r="56" s="61" customFormat="1" x14ac:dyDescent="0.2"/>
    <row r="57" s="61" customFormat="1" x14ac:dyDescent="0.2"/>
    <row r="58" s="61" customFormat="1" x14ac:dyDescent="0.2"/>
    <row r="59" s="61" customFormat="1" x14ac:dyDescent="0.2"/>
    <row r="60" s="61" customFormat="1" x14ac:dyDescent="0.2"/>
    <row r="61" s="61" customFormat="1" x14ac:dyDescent="0.2"/>
    <row r="62" s="61" customFormat="1" x14ac:dyDescent="0.2"/>
    <row r="63" s="61" customFormat="1" x14ac:dyDescent="0.2"/>
    <row r="64" s="61" customFormat="1" x14ac:dyDescent="0.2"/>
    <row r="65" s="61" customFormat="1" x14ac:dyDescent="0.2"/>
    <row r="66" s="61" customFormat="1" x14ac:dyDescent="0.2"/>
    <row r="67" s="61" customFormat="1" x14ac:dyDescent="0.2"/>
    <row r="68" s="61" customFormat="1" x14ac:dyDescent="0.2"/>
    <row r="69" s="61" customFormat="1" x14ac:dyDescent="0.2"/>
    <row r="70" s="61" customFormat="1" x14ac:dyDescent="0.2"/>
    <row r="71" s="61" customFormat="1" x14ac:dyDescent="0.2"/>
    <row r="72" s="61" customFormat="1" x14ac:dyDescent="0.2"/>
    <row r="73" s="61" customFormat="1" x14ac:dyDescent="0.2"/>
  </sheetData>
  <sheetProtection algorithmName="SHA-512" hashValue="k/CWxgiMAXfM4hYBStR7icycd8LSLr+z+wWk+IThq1UP+u92z6pxMphChLbar1QrQbjM8ls2rQxwrEDhUkSeNA==" saltValue="PB3BuRNCDrAAR8bRRcJGcA==" spinCount="100000" sheet="1" objects="1" scenarios="1" selectLockedCells="1" selectUnlockedCells="1"/>
  <mergeCells count="3">
    <mergeCell ref="A15:H15"/>
    <mergeCell ref="A16:H16"/>
    <mergeCell ref="A6:B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5:M91"/>
  <sheetViews>
    <sheetView workbookViewId="0">
      <selection activeCell="A9" sqref="A9:K9"/>
    </sheetView>
  </sheetViews>
  <sheetFormatPr defaultRowHeight="12.75" x14ac:dyDescent="0.2"/>
  <cols>
    <col min="1" max="16384" width="9.140625" style="61"/>
  </cols>
  <sheetData>
    <row r="5" spans="1:11" ht="18" x14ac:dyDescent="0.2">
      <c r="A5" s="98" t="s">
        <v>76</v>
      </c>
      <c r="B5" s="98"/>
      <c r="C5" s="98"/>
      <c r="D5" s="98"/>
      <c r="E5" s="98"/>
      <c r="F5" s="98"/>
      <c r="G5" s="98"/>
    </row>
    <row r="6" spans="1:11" ht="36.75" x14ac:dyDescent="0.2">
      <c r="A6" s="96" t="s">
        <v>33</v>
      </c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1" ht="33.75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ht="18" x14ac:dyDescent="0.2">
      <c r="A8" s="97" t="s">
        <v>34</v>
      </c>
      <c r="B8" s="97"/>
      <c r="C8" s="97"/>
      <c r="D8" s="97"/>
      <c r="E8" s="97"/>
      <c r="F8" s="97"/>
      <c r="G8" s="97"/>
    </row>
    <row r="9" spans="1:11" ht="98.25" customHeight="1" x14ac:dyDescent="0.2">
      <c r="A9" s="99" t="s">
        <v>77</v>
      </c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 ht="15" x14ac:dyDescent="0.2">
      <c r="A10" s="79"/>
      <c r="B10" s="79"/>
    </row>
    <row r="11" spans="1:11" ht="15" x14ac:dyDescent="0.2">
      <c r="A11" s="79"/>
      <c r="B11" s="79"/>
    </row>
    <row r="12" spans="1:11" ht="22.5" x14ac:dyDescent="0.2">
      <c r="A12" s="79"/>
      <c r="B12" s="79"/>
      <c r="F12" s="65"/>
    </row>
    <row r="13" spans="1:11" ht="22.5" x14ac:dyDescent="0.2">
      <c r="A13" s="80"/>
      <c r="B13" s="79"/>
      <c r="C13" s="65"/>
    </row>
    <row r="14" spans="1:11" ht="15" x14ac:dyDescent="0.2">
      <c r="A14" s="81"/>
      <c r="B14" s="79"/>
      <c r="C14" s="77"/>
    </row>
    <row r="15" spans="1:11" ht="15" x14ac:dyDescent="0.2">
      <c r="A15" s="81"/>
      <c r="B15" s="79"/>
      <c r="C15" s="82"/>
    </row>
    <row r="17" spans="1:13" x14ac:dyDescent="0.2">
      <c r="A17" s="66"/>
    </row>
    <row r="18" spans="1:13" ht="15" x14ac:dyDescent="0.2">
      <c r="A18" s="67" t="s">
        <v>35</v>
      </c>
    </row>
    <row r="20" spans="1:13" ht="15" x14ac:dyDescent="0.2">
      <c r="A20" s="74" t="s">
        <v>36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ht="15.75" x14ac:dyDescent="0.2">
      <c r="A21" s="76" t="s">
        <v>62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1:13" ht="15.75" x14ac:dyDescent="0.2">
      <c r="A22" s="76" t="s">
        <v>63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3" ht="15.75" x14ac:dyDescent="0.2">
      <c r="A23" s="76" t="s">
        <v>64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15" x14ac:dyDescent="0.2">
      <c r="A24" s="74" t="s">
        <v>37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</row>
    <row r="25" spans="1:13" ht="15.75" x14ac:dyDescent="0.2">
      <c r="A25" s="76" t="s">
        <v>65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</row>
    <row r="26" spans="1:13" ht="15.75" x14ac:dyDescent="0.2">
      <c r="A26" s="76" t="s">
        <v>66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</row>
    <row r="27" spans="1:13" ht="15.75" x14ac:dyDescent="0.2">
      <c r="A27" s="76" t="s">
        <v>67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5.75" x14ac:dyDescent="0.2">
      <c r="A28" s="76" t="s">
        <v>68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</row>
    <row r="29" spans="1:13" ht="15.75" x14ac:dyDescent="0.2">
      <c r="A29" s="76" t="s">
        <v>69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</row>
    <row r="30" spans="1:13" ht="15.75" x14ac:dyDescent="0.2">
      <c r="A30" s="76" t="s">
        <v>70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</row>
    <row r="31" spans="1:13" ht="15.75" x14ac:dyDescent="0.2">
      <c r="A31" s="76" t="s">
        <v>71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</row>
    <row r="32" spans="1:13" ht="15.75" x14ac:dyDescent="0.2">
      <c r="A32" s="76" t="s">
        <v>72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</row>
    <row r="33" spans="1:13" ht="15" x14ac:dyDescent="0.2">
      <c r="A33" s="74" t="s">
        <v>38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</row>
    <row r="34" spans="1:13" ht="15.75" x14ac:dyDescent="0.2">
      <c r="A34" s="76" t="s">
        <v>73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</row>
    <row r="35" spans="1:13" ht="15" x14ac:dyDescent="0.2">
      <c r="A35" s="74" t="s">
        <v>39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</row>
    <row r="36" spans="1:13" ht="15" x14ac:dyDescent="0.2">
      <c r="A36" s="74" t="s">
        <v>40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</row>
    <row r="37" spans="1:13" ht="15.75" x14ac:dyDescent="0.2">
      <c r="A37" s="76" t="s">
        <v>74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</row>
    <row r="38" spans="1:13" ht="15" x14ac:dyDescent="0.2">
      <c r="A38" s="74" t="s">
        <v>41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</row>
    <row r="39" spans="1:13" ht="15.75" x14ac:dyDescent="0.2">
      <c r="A39" s="76" t="s">
        <v>75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</row>
    <row r="40" spans="1:13" ht="15.75" x14ac:dyDescent="0.2">
      <c r="A40" s="76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</row>
    <row r="41" spans="1:13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</row>
    <row r="42" spans="1:13" ht="15" x14ac:dyDescent="0.2">
      <c r="A42" s="67" t="s">
        <v>42</v>
      </c>
    </row>
    <row r="43" spans="1:13" ht="15" x14ac:dyDescent="0.2">
      <c r="A43" s="70" t="s">
        <v>43</v>
      </c>
    </row>
    <row r="47" spans="1:13" ht="15.75" x14ac:dyDescent="0.2">
      <c r="A47" s="67" t="s">
        <v>44</v>
      </c>
    </row>
    <row r="48" spans="1:13" ht="15" x14ac:dyDescent="0.2">
      <c r="A48" s="70" t="s">
        <v>45</v>
      </c>
    </row>
    <row r="49" spans="1:5" ht="15" x14ac:dyDescent="0.2">
      <c r="A49" s="70" t="s">
        <v>46</v>
      </c>
    </row>
    <row r="50" spans="1:5" ht="15" x14ac:dyDescent="0.2">
      <c r="A50" s="68" t="s">
        <v>47</v>
      </c>
    </row>
    <row r="52" spans="1:5" ht="15" x14ac:dyDescent="0.2">
      <c r="A52" s="67" t="s">
        <v>48</v>
      </c>
    </row>
    <row r="53" spans="1:5" ht="15" x14ac:dyDescent="0.2">
      <c r="A53" s="69" t="s">
        <v>49</v>
      </c>
    </row>
    <row r="54" spans="1:5" ht="15" x14ac:dyDescent="0.2">
      <c r="A54" s="69" t="s">
        <v>50</v>
      </c>
    </row>
    <row r="55" spans="1:5" ht="15" x14ac:dyDescent="0.2">
      <c r="A55" s="69" t="s">
        <v>60</v>
      </c>
      <c r="B55" s="72"/>
      <c r="C55" s="72"/>
      <c r="D55" s="72"/>
      <c r="E55" s="72"/>
    </row>
    <row r="56" spans="1:5" ht="15" x14ac:dyDescent="0.2">
      <c r="A56" s="69"/>
      <c r="B56" s="70" t="s">
        <v>61</v>
      </c>
      <c r="C56" s="72"/>
      <c r="D56" s="72"/>
      <c r="E56" s="72"/>
    </row>
    <row r="57" spans="1:5" ht="15" x14ac:dyDescent="0.2">
      <c r="A57" s="69"/>
      <c r="B57" s="70"/>
      <c r="C57" s="72"/>
      <c r="D57" s="72"/>
      <c r="E57" s="72"/>
    </row>
    <row r="59" spans="1:5" ht="15" x14ac:dyDescent="0.2">
      <c r="A59" s="67" t="s">
        <v>51</v>
      </c>
    </row>
    <row r="60" spans="1:5" ht="15.75" x14ac:dyDescent="0.2">
      <c r="A60" s="70" t="s">
        <v>52</v>
      </c>
    </row>
    <row r="61" spans="1:5" ht="15" x14ac:dyDescent="0.2">
      <c r="A61" s="70"/>
    </row>
    <row r="63" spans="1:5" ht="15" x14ac:dyDescent="0.2">
      <c r="A63" s="67" t="s">
        <v>53</v>
      </c>
    </row>
    <row r="64" spans="1:5" ht="15" x14ac:dyDescent="0.2">
      <c r="A64" s="70" t="s">
        <v>54</v>
      </c>
    </row>
    <row r="65" spans="1:1" ht="15" x14ac:dyDescent="0.2">
      <c r="A65" s="70"/>
    </row>
    <row r="66" spans="1:1" ht="15" x14ac:dyDescent="0.2">
      <c r="A66" s="69"/>
    </row>
    <row r="67" spans="1:1" ht="15" x14ac:dyDescent="0.2">
      <c r="A67" s="67" t="s">
        <v>55</v>
      </c>
    </row>
    <row r="68" spans="1:1" ht="15" x14ac:dyDescent="0.2">
      <c r="A68" s="70" t="s">
        <v>56</v>
      </c>
    </row>
    <row r="69" spans="1:1" x14ac:dyDescent="0.2">
      <c r="A69" s="66"/>
    </row>
    <row r="70" spans="1:1" x14ac:dyDescent="0.2">
      <c r="A70" s="66"/>
    </row>
    <row r="71" spans="1:1" x14ac:dyDescent="0.2">
      <c r="A71" s="66"/>
    </row>
    <row r="72" spans="1:1" ht="15" x14ac:dyDescent="0.2">
      <c r="A72" s="67" t="s">
        <v>57</v>
      </c>
    </row>
    <row r="79" spans="1:1" ht="15" x14ac:dyDescent="0.2">
      <c r="A79" s="67" t="s">
        <v>58</v>
      </c>
    </row>
    <row r="80" spans="1:1" s="70" customFormat="1" ht="15" x14ac:dyDescent="0.2"/>
    <row r="81" spans="1:4" ht="15" x14ac:dyDescent="0.2">
      <c r="A81" s="70" t="s">
        <v>78</v>
      </c>
    </row>
    <row r="82" spans="1:4" ht="15" x14ac:dyDescent="0.2">
      <c r="A82" s="70"/>
    </row>
    <row r="83" spans="1:4" ht="15.75" x14ac:dyDescent="0.2">
      <c r="A83" s="71"/>
    </row>
    <row r="84" spans="1:4" ht="15.75" x14ac:dyDescent="0.2">
      <c r="A84" s="71"/>
    </row>
    <row r="85" spans="1:4" ht="15.75" x14ac:dyDescent="0.2">
      <c r="A85" s="71" t="s">
        <v>47</v>
      </c>
    </row>
    <row r="86" spans="1:4" ht="30.75" customHeight="1" x14ac:dyDescent="0.2">
      <c r="A86" s="83" t="s">
        <v>59</v>
      </c>
      <c r="B86" s="73"/>
      <c r="C86" s="73"/>
      <c r="D86" s="73"/>
    </row>
    <row r="87" spans="1:4" ht="15" x14ac:dyDescent="0.2">
      <c r="A87" s="70"/>
    </row>
    <row r="88" spans="1:4" ht="15" x14ac:dyDescent="0.2">
      <c r="A88" s="70"/>
    </row>
    <row r="89" spans="1:4" ht="15" x14ac:dyDescent="0.2">
      <c r="A89" s="70"/>
    </row>
    <row r="90" spans="1:4" ht="15" x14ac:dyDescent="0.2">
      <c r="A90" s="70"/>
    </row>
    <row r="91" spans="1:4" ht="15" x14ac:dyDescent="0.2">
      <c r="A91" s="70"/>
    </row>
  </sheetData>
  <sheetProtection algorithmName="SHA-512" hashValue="6PgJpM9nvv/d8dBw5rJTOnAsOu7shQ2WU8Tlhhj6J3ktC8NlxJJ0GU6/8eq5Rlzu3pTuiDXaB1g0Rdwz1VIEOw==" saltValue="Hv0oLEd3pyEr2jWUfEx0oQ==" spinCount="100000" sheet="1" objects="1" scenarios="1" selectLockedCells="1" selectUnlockedCells="1"/>
  <mergeCells count="4">
    <mergeCell ref="A6:K6"/>
    <mergeCell ref="A8:G8"/>
    <mergeCell ref="A5:G5"/>
    <mergeCell ref="A9:K9"/>
  </mergeCells>
  <hyperlinks>
    <hyperlink ref="A81" r:id="rId1" display="mailto:info@bnt-sigma.pl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DANE WEJŚCIOWE - REG 10</vt:lpstr>
      <vt:lpstr>WYNIK - REG 10</vt:lpstr>
      <vt:lpstr>DANE WEJŚCIOWE - REG 15</vt:lpstr>
      <vt:lpstr>WYNIK - REG 15</vt:lpstr>
      <vt:lpstr>SZKOLENIE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Żarczyńska</dc:creator>
  <cp:lastModifiedBy>Krzysztof</cp:lastModifiedBy>
  <dcterms:created xsi:type="dcterms:W3CDTF">2016-05-25T21:10:22Z</dcterms:created>
  <dcterms:modified xsi:type="dcterms:W3CDTF">2018-04-29T08:02:49Z</dcterms:modified>
</cp:coreProperties>
</file>